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sheets/sheet1.xml" ContentType="application/vnd.openxmlformats-officedocument.spreadsheetml.worksheet+xml"/>
  <Override PartName="/xl/worksheets/sheet29.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worksheets/sheet15.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docProps/custom.xml" ContentType="application/vnd.openxmlformats-officedocument.custom-properties+xml"/>
  <Override PartName="/xl/externalLinks/externalLink3.xml" ContentType="application/vnd.openxmlformats-officedocument.spreadsheetml.externalLink+xml"/>
  <Override PartName="/docProps/core.xml" ContentType="application/vnd.openxmlformats-package.core-properties+xml"/>
  <Override PartName="/customXml/itemProps2.xml" ContentType="application/vnd.openxmlformats-officedocument.customXml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metadata.xml" ContentType="application/vnd.openxmlformats-officedocument.spreadsheetml.sheetMetadata+xml"/>
  <Override PartName="/xl/calcChain.xml" ContentType="application/vnd.openxmlformats-officedocument.spreadsheetml.calcChain+xml"/>
  <Override PartName="/customXml/itemProps1.xml" ContentType="application/vnd.openxmlformats-officedocument.customXml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750" tabRatio="919" firstSheet="11" activeTab="24"/>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1" i="91" l="1"/>
  <c r="B1" i="64"/>
  <c r="B2" i="75"/>
  <c r="B2" i="85"/>
  <c r="I22" i="99" l="1"/>
  <c r="H9" i="91"/>
  <c r="H10" i="91"/>
  <c r="H11" i="91"/>
  <c r="H12" i="91"/>
  <c r="H13" i="91"/>
  <c r="H14" i="91"/>
  <c r="H15" i="91"/>
  <c r="H16" i="91"/>
  <c r="H17" i="91"/>
  <c r="H18" i="91"/>
  <c r="H19" i="91"/>
  <c r="H20" i="91"/>
  <c r="H21" i="91"/>
  <c r="H8" i="91"/>
  <c r="G24" i="97" l="1"/>
  <c r="C18" i="97"/>
  <c r="D18" i="97"/>
  <c r="E18" i="97"/>
  <c r="F18" i="97"/>
  <c r="B2" i="97" l="1"/>
  <c r="B2" i="95"/>
  <c r="B2" i="92"/>
  <c r="B2" i="93"/>
  <c r="B2" i="64"/>
  <c r="B2" i="90"/>
  <c r="B2" i="69"/>
  <c r="B2" i="94"/>
  <c r="B2" i="73"/>
  <c r="B2" i="88"/>
  <c r="B2" i="52"/>
  <c r="C35" i="95"/>
  <c r="C12" i="95"/>
  <c r="C2" i="91"/>
  <c r="B2" i="89"/>
  <c r="B2" i="86"/>
  <c r="B1" i="86"/>
  <c r="H34" i="85"/>
  <c r="G34" i="85"/>
  <c r="F34" i="85"/>
  <c r="D34" i="85"/>
  <c r="C34" i="85"/>
  <c r="C45" i="85" s="1"/>
  <c r="F45" i="85"/>
  <c r="E34" i="85" l="1"/>
  <c r="C30" i="85" l="1"/>
  <c r="D30" i="85"/>
  <c r="H14" i="83"/>
  <c r="G14" i="83"/>
  <c r="F14" i="83"/>
  <c r="E14" i="83"/>
  <c r="D14" i="83"/>
  <c r="C14" i="83"/>
  <c r="B2" i="107" l="1"/>
  <c r="B1" i="107"/>
  <c r="B1" i="106" l="1"/>
  <c r="B1" i="105"/>
  <c r="B1" i="104"/>
  <c r="B1" i="103"/>
  <c r="B1" i="102"/>
  <c r="B1" i="101"/>
  <c r="B1" i="100"/>
  <c r="B1" i="99"/>
  <c r="B1" i="98"/>
  <c r="C10" i="102" l="1"/>
  <c r="C19" i="102" s="1"/>
  <c r="D22" i="98" l="1"/>
  <c r="E22" i="98"/>
  <c r="F22" i="98"/>
  <c r="G22" i="98"/>
  <c r="C22" i="98"/>
  <c r="B2" i="106" l="1"/>
  <c r="B2" i="105"/>
  <c r="B2" i="104"/>
  <c r="B2" i="103"/>
  <c r="B2" i="102"/>
  <c r="B2" i="101"/>
  <c r="B2" i="100"/>
  <c r="B2" i="99"/>
  <c r="B2" i="98"/>
  <c r="D19" i="101"/>
  <c r="D12" i="101"/>
  <c r="C12" i="101"/>
  <c r="D7" i="101"/>
  <c r="C7" i="101"/>
  <c r="I34" i="100"/>
  <c r="H34" i="100"/>
  <c r="G34" i="100"/>
  <c r="F34" i="100"/>
  <c r="E34" i="100"/>
  <c r="D34" i="100"/>
  <c r="C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23" i="99"/>
  <c r="H21" i="99"/>
  <c r="G21" i="99"/>
  <c r="F21" i="99"/>
  <c r="E21" i="99"/>
  <c r="D21" i="99"/>
  <c r="C21" i="99"/>
  <c r="I21" i="99" s="1"/>
  <c r="I20" i="99"/>
  <c r="I19" i="99"/>
  <c r="I18" i="99"/>
  <c r="I17" i="99"/>
  <c r="I16" i="99"/>
  <c r="I15" i="99"/>
  <c r="I14" i="99"/>
  <c r="I13" i="99"/>
  <c r="I12" i="99"/>
  <c r="I11" i="99"/>
  <c r="I10" i="99"/>
  <c r="I9" i="99"/>
  <c r="I8" i="99"/>
  <c r="I7" i="99"/>
  <c r="H21" i="98"/>
  <c r="H20" i="98"/>
  <c r="H19" i="98"/>
  <c r="H18" i="98"/>
  <c r="H17" i="98"/>
  <c r="H16" i="98"/>
  <c r="H15" i="98"/>
  <c r="H14" i="98"/>
  <c r="H13" i="98"/>
  <c r="H12" i="98"/>
  <c r="H11" i="98"/>
  <c r="H10" i="98"/>
  <c r="H9" i="98"/>
  <c r="H8" i="98"/>
  <c r="C19" i="101" l="1"/>
  <c r="H22" i="98"/>
  <c r="B1" i="97"/>
  <c r="G33" i="97"/>
  <c r="F33" i="97"/>
  <c r="E33" i="97"/>
  <c r="D33" i="97"/>
  <c r="C33" i="97"/>
  <c r="G37" i="97"/>
  <c r="F24" i="97"/>
  <c r="E24" i="97"/>
  <c r="D24" i="97"/>
  <c r="C24" i="97"/>
  <c r="G18" i="97"/>
  <c r="G14" i="97"/>
  <c r="F14" i="97"/>
  <c r="E14" i="97"/>
  <c r="D14" i="97"/>
  <c r="C14" i="97"/>
  <c r="G11" i="97"/>
  <c r="F11" i="97"/>
  <c r="E11" i="97"/>
  <c r="D11" i="97"/>
  <c r="C11" i="97"/>
  <c r="G8" i="97"/>
  <c r="F8" i="97"/>
  <c r="E8" i="97"/>
  <c r="D8" i="97"/>
  <c r="C8" i="97"/>
  <c r="G21" i="97" l="1"/>
  <c r="G39" i="97" s="1"/>
  <c r="B1" i="95"/>
  <c r="B1" i="92"/>
  <c r="B1" i="93"/>
  <c r="B1" i="90"/>
  <c r="B1" i="69"/>
  <c r="B1" i="94"/>
  <c r="B1" i="89"/>
  <c r="B1" i="73"/>
  <c r="B1" i="88"/>
  <c r="B1" i="52"/>
  <c r="B1" i="75"/>
  <c r="B2" i="83"/>
  <c r="G5" i="86"/>
  <c r="F5" i="86"/>
  <c r="E5" i="86"/>
  <c r="D5" i="86"/>
  <c r="C5" i="86"/>
  <c r="G5" i="84"/>
  <c r="F5" i="84"/>
  <c r="E5" i="84"/>
  <c r="D5" i="84"/>
  <c r="C5" i="84"/>
  <c r="E6" i="86" l="1"/>
  <c r="E13" i="86" s="1"/>
  <c r="F6" i="86"/>
  <c r="F13" i="86" s="1"/>
  <c r="G6" i="86"/>
  <c r="G13" i="86" s="1"/>
  <c r="C21" i="94" l="1"/>
  <c r="C20" i="94"/>
  <c r="C19" i="94"/>
  <c r="B1" i="91" l="1"/>
  <c r="B1" i="85"/>
  <c r="B1" i="83"/>
  <c r="B1" i="84"/>
  <c r="C30" i="95" l="1"/>
  <c r="C26" i="95"/>
  <c r="C18" i="95"/>
  <c r="C8" i="95"/>
  <c r="C36" i="95" l="1"/>
  <c r="C38" i="95" s="1"/>
  <c r="D6" i="86"/>
  <c r="D13" i="86"/>
  <c r="C6" i="86" l="1"/>
  <c r="C13" i="86" s="1"/>
  <c r="D12" i="94" l="1"/>
  <c r="D8" i="94"/>
  <c r="D7" i="94"/>
  <c r="D13" i="94"/>
  <c r="D17" i="94"/>
  <c r="D21" i="94"/>
  <c r="D15" i="94"/>
  <c r="D9" i="94"/>
  <c r="D16" i="94"/>
  <c r="D20" i="94"/>
  <c r="D19" i="94"/>
  <c r="D11" i="94"/>
  <c r="N20" i="92"/>
  <c r="N19" i="92"/>
  <c r="E19" i="92"/>
  <c r="N18" i="92"/>
  <c r="E18" i="92"/>
  <c r="N17" i="92"/>
  <c r="E17" i="92"/>
  <c r="N16" i="92"/>
  <c r="E16" i="92"/>
  <c r="N15" i="92"/>
  <c r="N14" i="92" s="1"/>
  <c r="E15" i="92"/>
  <c r="M14" i="92"/>
  <c r="L14" i="92"/>
  <c r="K14" i="92"/>
  <c r="J14" i="92"/>
  <c r="I14" i="92"/>
  <c r="H14" i="92"/>
  <c r="G14" i="92"/>
  <c r="F14" i="92"/>
  <c r="E14" i="92"/>
  <c r="C14" i="92"/>
  <c r="N13" i="92"/>
  <c r="N12" i="92"/>
  <c r="E12" i="92"/>
  <c r="N11" i="92"/>
  <c r="E11" i="92"/>
  <c r="N10" i="92"/>
  <c r="E10" i="92"/>
  <c r="N9" i="92"/>
  <c r="E9" i="92"/>
  <c r="N8" i="92"/>
  <c r="N7" i="92" s="1"/>
  <c r="E8" i="92"/>
  <c r="E7" i="92" s="1"/>
  <c r="M7" i="92"/>
  <c r="M21" i="92" s="1"/>
  <c r="L7" i="92"/>
  <c r="L21" i="92" s="1"/>
  <c r="K7" i="92"/>
  <c r="K21" i="92" s="1"/>
  <c r="J7" i="92"/>
  <c r="J21" i="92" s="1"/>
  <c r="I7" i="92"/>
  <c r="I21" i="92" s="1"/>
  <c r="H7" i="92"/>
  <c r="H21" i="92" s="1"/>
  <c r="G7" i="92"/>
  <c r="G21" i="92" s="1"/>
  <c r="F7" i="92"/>
  <c r="F21" i="92" s="1"/>
  <c r="C7" i="92"/>
  <c r="N21" i="92" l="1"/>
  <c r="E21" i="92"/>
  <c r="C21" i="92"/>
  <c r="S21" i="90"/>
  <c r="S20" i="90"/>
  <c r="S19" i="90"/>
  <c r="S18" i="90"/>
  <c r="S17" i="90"/>
  <c r="S16" i="90"/>
  <c r="S15" i="90"/>
  <c r="S14" i="90"/>
  <c r="S13" i="90"/>
  <c r="S12" i="90"/>
  <c r="S11" i="90"/>
  <c r="S10" i="90"/>
  <c r="S9" i="90"/>
  <c r="S8" i="90"/>
  <c r="C21" i="88" l="1"/>
  <c r="T21" i="64" l="1"/>
  <c r="U21" i="64"/>
  <c r="S21" i="64"/>
  <c r="C21" i="64"/>
  <c r="G22" i="91"/>
  <c r="F22" i="91"/>
  <c r="E22" i="91"/>
  <c r="D22" i="91"/>
  <c r="C22" i="91"/>
  <c r="H22" i="91" l="1"/>
  <c r="K22" i="90"/>
  <c r="L22" i="90"/>
  <c r="M22" i="90"/>
  <c r="N22" i="90"/>
  <c r="O22" i="90"/>
  <c r="P22" i="90"/>
  <c r="Q22" i="90"/>
  <c r="R22" i="90"/>
  <c r="S22" i="90"/>
  <c r="D21" i="88" l="1"/>
  <c r="E21" i="88"/>
  <c r="C5" i="73" s="1"/>
  <c r="C22" i="90" l="1"/>
  <c r="C12" i="89"/>
  <c r="C6" i="89"/>
  <c r="D20" i="83" l="1"/>
  <c r="D22" i="90" l="1"/>
  <c r="E22" i="90"/>
  <c r="F22" i="90"/>
  <c r="G22" i="90"/>
  <c r="H22" i="90"/>
  <c r="I22" i="90"/>
  <c r="J22" i="90"/>
  <c r="C28" i="89"/>
  <c r="C31" i="89"/>
  <c r="C30" i="89" s="1"/>
  <c r="C35" i="89"/>
  <c r="C41" i="89" s="1"/>
  <c r="C43" i="89"/>
  <c r="C47" i="89"/>
  <c r="E8" i="85"/>
  <c r="H8" i="85"/>
  <c r="C9" i="85"/>
  <c r="C22" i="85" s="1"/>
  <c r="D9" i="85"/>
  <c r="D22" i="85" s="1"/>
  <c r="F9" i="85"/>
  <c r="G9" i="85"/>
  <c r="G22" i="85" s="1"/>
  <c r="E10" i="85"/>
  <c r="H10" i="85"/>
  <c r="E11" i="85"/>
  <c r="H11" i="85"/>
  <c r="E12" i="85"/>
  <c r="H12" i="85"/>
  <c r="E13" i="85"/>
  <c r="H13" i="85"/>
  <c r="E14" i="85"/>
  <c r="H14" i="85"/>
  <c r="E15" i="85"/>
  <c r="H15" i="85"/>
  <c r="E16" i="85"/>
  <c r="H16" i="85"/>
  <c r="E17" i="85"/>
  <c r="H17" i="85"/>
  <c r="E18" i="85"/>
  <c r="H18" i="85"/>
  <c r="E19" i="85"/>
  <c r="H19" i="85"/>
  <c r="E20" i="85"/>
  <c r="H20" i="85"/>
  <c r="E21" i="85"/>
  <c r="H21" i="85"/>
  <c r="F22" i="85"/>
  <c r="E24" i="85"/>
  <c r="H24" i="85"/>
  <c r="E25" i="85"/>
  <c r="H25" i="85"/>
  <c r="E26" i="85"/>
  <c r="H26" i="85"/>
  <c r="E27" i="85"/>
  <c r="H27" i="85"/>
  <c r="E28" i="85"/>
  <c r="H28" i="85"/>
  <c r="E29" i="85"/>
  <c r="H29" i="85"/>
  <c r="E30" i="85"/>
  <c r="F30" i="85"/>
  <c r="G30" i="85"/>
  <c r="D45" i="85"/>
  <c r="E45" i="85" s="1"/>
  <c r="G45" i="85"/>
  <c r="E35" i="85"/>
  <c r="H35" i="85"/>
  <c r="E36" i="85"/>
  <c r="H36" i="85"/>
  <c r="E37" i="85"/>
  <c r="H37" i="85"/>
  <c r="E38" i="85"/>
  <c r="H38" i="85"/>
  <c r="E39" i="85"/>
  <c r="H39" i="85"/>
  <c r="E40" i="85"/>
  <c r="H40" i="85"/>
  <c r="E41" i="85"/>
  <c r="H41" i="85"/>
  <c r="E42" i="85"/>
  <c r="H42" i="85"/>
  <c r="E43" i="85"/>
  <c r="H43" i="85"/>
  <c r="E44" i="85"/>
  <c r="H44" i="85"/>
  <c r="E47" i="85"/>
  <c r="H47" i="85"/>
  <c r="E48" i="85"/>
  <c r="H48" i="85"/>
  <c r="E49" i="85"/>
  <c r="H49" i="85"/>
  <c r="E50" i="85"/>
  <c r="H50" i="85"/>
  <c r="E51" i="85"/>
  <c r="H51" i="85"/>
  <c r="E52" i="85"/>
  <c r="H52" i="85"/>
  <c r="C53" i="85"/>
  <c r="D53" i="85"/>
  <c r="F53" i="85"/>
  <c r="G53" i="85"/>
  <c r="E58" i="85"/>
  <c r="H58" i="85"/>
  <c r="E59" i="85"/>
  <c r="H59" i="85"/>
  <c r="E60" i="85"/>
  <c r="H60" i="85"/>
  <c r="C61" i="85"/>
  <c r="D61" i="85"/>
  <c r="F61" i="85"/>
  <c r="G61" i="85"/>
  <c r="E64" i="85"/>
  <c r="H64" i="85"/>
  <c r="E66" i="85"/>
  <c r="H66" i="85"/>
  <c r="E53" i="85" l="1"/>
  <c r="H9" i="85"/>
  <c r="F31" i="85"/>
  <c r="G54" i="85"/>
  <c r="E61" i="85"/>
  <c r="H53" i="85"/>
  <c r="H45" i="85"/>
  <c r="H61" i="85"/>
  <c r="G31" i="85"/>
  <c r="C8" i="73"/>
  <c r="C13" i="73" s="1"/>
  <c r="E22" i="85"/>
  <c r="C31" i="85"/>
  <c r="H30" i="85"/>
  <c r="D31" i="85"/>
  <c r="C52" i="89"/>
  <c r="D54" i="85"/>
  <c r="H22" i="85"/>
  <c r="E9" i="85"/>
  <c r="H40" i="83"/>
  <c r="E40" i="83"/>
  <c r="H39" i="83"/>
  <c r="E39" i="83"/>
  <c r="H38" i="83"/>
  <c r="E38" i="83"/>
  <c r="H37" i="83"/>
  <c r="E37" i="83"/>
  <c r="H36" i="83"/>
  <c r="E36" i="83"/>
  <c r="H35" i="83"/>
  <c r="E35" i="83"/>
  <c r="H34" i="83"/>
  <c r="E34" i="83"/>
  <c r="H33" i="83"/>
  <c r="E33" i="83"/>
  <c r="G31" i="83"/>
  <c r="F31" i="83"/>
  <c r="F41" i="83" s="1"/>
  <c r="D31" i="83"/>
  <c r="D41" i="83" s="1"/>
  <c r="C31" i="83"/>
  <c r="C41" i="83" s="1"/>
  <c r="H30" i="83"/>
  <c r="E30" i="83"/>
  <c r="H29" i="83"/>
  <c r="E29" i="83"/>
  <c r="H28" i="83"/>
  <c r="E28" i="83"/>
  <c r="H27" i="83"/>
  <c r="E27" i="83"/>
  <c r="H26" i="83"/>
  <c r="E26" i="83"/>
  <c r="H25" i="83"/>
  <c r="E25" i="83"/>
  <c r="H24" i="83"/>
  <c r="E24" i="83"/>
  <c r="H23" i="83"/>
  <c r="E23" i="83"/>
  <c r="H22" i="83"/>
  <c r="E22" i="83"/>
  <c r="H19" i="83"/>
  <c r="E19" i="83"/>
  <c r="H18" i="83"/>
  <c r="E18" i="83"/>
  <c r="H17" i="83"/>
  <c r="E17" i="83"/>
  <c r="H16" i="83"/>
  <c r="E16" i="83"/>
  <c r="H15" i="83"/>
  <c r="E15" i="83"/>
  <c r="G20" i="83"/>
  <c r="F20" i="83"/>
  <c r="C20" i="83"/>
  <c r="E20" i="83" s="1"/>
  <c r="H13" i="83"/>
  <c r="E13" i="83"/>
  <c r="H12" i="83"/>
  <c r="E12" i="83"/>
  <c r="H11" i="83"/>
  <c r="E11" i="83"/>
  <c r="H10" i="83"/>
  <c r="E10" i="83"/>
  <c r="H9" i="83"/>
  <c r="E9" i="83"/>
  <c r="H8" i="83"/>
  <c r="E8" i="83"/>
  <c r="H7" i="83"/>
  <c r="E7" i="83"/>
  <c r="F54" i="85" l="1"/>
  <c r="H54" i="85" s="1"/>
  <c r="H31" i="85"/>
  <c r="D56" i="85"/>
  <c r="D63" i="85" s="1"/>
  <c r="D65" i="85" s="1"/>
  <c r="D67" i="85" s="1"/>
  <c r="G56" i="85"/>
  <c r="G63" i="85" s="1"/>
  <c r="G65" i="85" s="1"/>
  <c r="G67" i="85" s="1"/>
  <c r="H31" i="83"/>
  <c r="H20" i="83"/>
  <c r="G41" i="83"/>
  <c r="H41" i="83" s="1"/>
  <c r="C54" i="85"/>
  <c r="F56" i="85"/>
  <c r="E31" i="85"/>
  <c r="E41" i="83"/>
  <c r="E31" i="83"/>
  <c r="H56" i="85" l="1"/>
  <c r="F63" i="85"/>
  <c r="H63" i="85" s="1"/>
  <c r="E54" i="85"/>
  <c r="C56" i="85"/>
  <c r="C15" i="69"/>
  <c r="C25" i="69" s="1"/>
  <c r="F65" i="85" l="1"/>
  <c r="H65" i="85" s="1"/>
  <c r="E56" i="85"/>
  <c r="C63" i="85"/>
  <c r="F67" i="85" l="1"/>
  <c r="H67" i="85" s="1"/>
  <c r="C65" i="85"/>
  <c r="E63" i="85"/>
  <c r="C67" i="85" l="1"/>
  <c r="E67" i="85" s="1"/>
  <c r="E65" i="85"/>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 r="C45" i="69" l="1"/>
  <c r="C37" i="69"/>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12">
    <s v="ThisWorkbookDataModel"/>
    <s v="{[პოზიცია_NBG].[BALANCE_ACC].&amp;[6.312E3],[პოზიცია_NBG].[BALANCE_ACC].&amp;[6.362E3]}"/>
    <s v="[პოზიცია_NBG].[ACTIVITY_FIELD].&amp;[იურიდიული პირი (ვაჭრობა და მომსახურება)]"/>
    <s v="[Measures].[Sum of CREDIT_BAL]"/>
    <s v="[პოზიცია_NBG].[ACTIVITY_FIELD].&amp;[იურიდიული პირი (ენერგეტიკა)]"/>
    <s v="{[პოზიცია_NBG].[BALANCE_ACC].&amp;[6.302E3],[პოზიცია_NBG].[BALANCE_ACC].&amp;[6.352E3]}"/>
    <s v="[პოზიცია_NBG].[ACTIVITY_FIELD].&amp;[იურიდიული პირი (სოფლის მეურნეობა და მეტყევეობა)]"/>
    <s v="[პოზიცია_NBG].[ACTIVITY_FIELD].&amp;[იურიდიული პირი (მშენებლობა)]"/>
    <s v="[პოზიცია_NBG].[ACTIVITY_FIELD].&amp;[იურიდიული პირი (სამთო-მომპოვებელი და გადამამუშავებელი მრეწველობა)]"/>
    <s v="[პოზიცია_NBG].[ACTIVITY_FIELD].&amp;[იურიდიული პირი (ტრანსპორტი და კავშირგაბმულობა)]"/>
    <s v="[Measures].[Sum of 912_IN_GEL]"/>
    <s v="[TLOAN_PORT].[Currency_new_loan].&amp;[FX]"/>
  </metadataStrings>
  <mdxMetadata count="11">
    <mdx n="0" f="v">
      <t c="3" fi="0">
        <n x="1" s="1"/>
        <n x="2"/>
        <n x="3"/>
      </t>
    </mdx>
    <mdx n="0" f="v">
      <t c="3" fi="0">
        <n x="1" s="1"/>
        <n x="4"/>
        <n x="3"/>
      </t>
    </mdx>
    <mdx n="0" f="v">
      <t c="3" fi="0">
        <n x="5" s="1"/>
        <n x="6"/>
        <n x="3"/>
      </t>
    </mdx>
    <mdx n="0" f="v">
      <t c="3" fi="0">
        <n x="1" s="1"/>
        <n x="6"/>
        <n x="3"/>
      </t>
    </mdx>
    <mdx n="0" f="v">
      <t c="3" fi="0">
        <n x="5" s="1"/>
        <n x="7"/>
        <n x="3"/>
      </t>
    </mdx>
    <mdx n="0" f="v">
      <t c="3" fi="0">
        <n x="1" s="1"/>
        <n x="7"/>
        <n x="3"/>
      </t>
    </mdx>
    <mdx n="0" f="v">
      <t c="3" fi="0">
        <n x="5" s="1"/>
        <n x="8"/>
        <n x="3"/>
      </t>
    </mdx>
    <mdx n="0" f="v">
      <t c="3" fi="0">
        <n x="5" s="1"/>
        <n x="9"/>
        <n x="3"/>
      </t>
    </mdx>
    <mdx n="0" f="v">
      <t c="3" fi="0">
        <n x="1" s="1"/>
        <n x="9"/>
        <n x="3"/>
      </t>
    </mdx>
    <mdx n="0" f="v">
      <t c="2" fi="0">
        <n x="10"/>
        <n x="11"/>
      </t>
    </mdx>
    <mdx n="0" f="v">
      <t c="2" fi="0">
        <n x="1" s="1"/>
        <n x="6"/>
      </t>
    </mdx>
  </mdxMetadata>
  <valueMetadata count="11">
    <bk>
      <rc t="1" v="0"/>
    </bk>
    <bk>
      <rc t="1" v="1"/>
    </bk>
    <bk>
      <rc t="1" v="2"/>
    </bk>
    <bk>
      <rc t="1" v="3"/>
    </bk>
    <bk>
      <rc t="1" v="4"/>
    </bk>
    <bk>
      <rc t="1" v="5"/>
    </bk>
    <bk>
      <rc t="1" v="6"/>
    </bk>
    <bk>
      <rc t="1" v="7"/>
    </bk>
    <bk>
      <rc t="1" v="8"/>
    </bk>
    <bk>
      <rc t="1" v="9"/>
    </bk>
    <bk>
      <rc t="1" v="10"/>
    </bk>
  </valueMetadata>
</metadata>
</file>

<file path=xl/sharedStrings.xml><?xml version="1.0" encoding="utf-8"?>
<sst xmlns="http://schemas.openxmlformats.org/spreadsheetml/2006/main" count="1172" uniqueCount="763">
  <si>
    <t>a</t>
  </si>
  <si>
    <t>b</t>
  </si>
  <si>
    <t>c</t>
  </si>
  <si>
    <t>d</t>
  </si>
  <si>
    <t>e</t>
  </si>
  <si>
    <t xml:space="preserve"> </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</si>
  <si>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</si>
  <si>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</si>
  <si>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</si>
  <si>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</si>
  <si>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</si>
  <si>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</si>
  <si>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</si>
  <si>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</si>
  <si>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</si>
  <si>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</si>
  <si>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</si>
  <si>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</si>
  <si>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</si>
  <si>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</si>
  <si>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</si>
  <si>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</si>
  <si>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</si>
  <si>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</si>
  <si>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</si>
  <si>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</si>
  <si>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</si>
  <si>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</si>
  <si>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</si>
  <si>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</si>
  <si>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</si>
  <si>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</si>
  <si>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</si>
  <si>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</si>
  <si>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</si>
  <si>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</si>
  <si>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</si>
  <si>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</si>
  <si>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</si>
  <si>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</si>
  <si>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</si>
  <si>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</si>
  <si>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</si>
  <si>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</si>
  <si>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</si>
  <si>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</si>
  <si>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</si>
  <si>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</si>
  <si>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</si>
  <si>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</si>
  <si>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</si>
  <si>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</si>
  <si>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</si>
  <si>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</si>
  <si>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</si>
  <si>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</si>
  <si>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</si>
  <si>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</si>
  <si>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</si>
  <si>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</si>
  <si>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</si>
  <si>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</si>
  <si>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</si>
  <si>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</si>
  <si>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</si>
  <si>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</si>
  <si>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</si>
  <si>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</si>
  <si>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</si>
  <si>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</si>
  <si>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</si>
  <si>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</si>
  <si>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</si>
  <si>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</si>
  <si>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</si>
  <si>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</si>
  <si>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</si>
  <si>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</si>
  <si>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</si>
  <si>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</si>
  <si>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</si>
  <si>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</si>
  <si>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</si>
  <si>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</si>
  <si>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</si>
  <si>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</si>
  <si>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</si>
  <si>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</si>
  <si>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</si>
  <si>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</si>
  <si>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</si>
  <si>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</si>
  <si>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</si>
  <si>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</si>
  <si>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</si>
  <si>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</si>
  <si>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</si>
  <si>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</si>
  <si>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</si>
  <si>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</si>
  <si>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</si>
  <si>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</si>
  <si>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</si>
  <si>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</si>
  <si>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</si>
  <si>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</si>
  <si>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</si>
  <si>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</si>
  <si>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</si>
  <si>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</si>
  <si>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</si>
  <si>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</si>
  <si>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</si>
  <si>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</si>
  <si>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</si>
  <si>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</si>
  <si>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</si>
  <si>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</si>
  <si>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</si>
  <si>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</si>
  <si>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</si>
  <si>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</si>
  <si>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</si>
  <si>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</si>
  <si>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</si>
  <si>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</si>
  <si>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</si>
  <si>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</si>
  <si>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</si>
  <si>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</si>
  <si>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</si>
  <si>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</si>
  <si>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</si>
  <si>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</si>
  <si>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</si>
  <si>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</si>
  <si>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</si>
  <si>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</si>
  <si>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</si>
  <si>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</si>
  <si>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</si>
  <si>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</si>
  <si>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</si>
  <si>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</si>
  <si>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</si>
  <si>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</si>
  <si>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</si>
  <si>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</si>
  <si>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</si>
  <si>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</si>
  <si>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</si>
  <si>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</si>
  <si>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</si>
  <si>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</si>
  <si>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</si>
  <si>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</si>
  <si>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</si>
  <si>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</si>
  <si>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</si>
  <si>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</si>
  <si>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</si>
  <si>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</si>
  <si>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</si>
  <si>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</si>
  <si>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</si>
  <si>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</si>
  <si>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</si>
  <si>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</si>
  <si>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</si>
  <si>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</si>
  <si>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</si>
  <si>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</si>
  <si>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</si>
  <si>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</si>
  <si>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</si>
  <si>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</si>
  <si>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</si>
  <si>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</si>
  <si>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</si>
  <si>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</si>
  <si>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</si>
  <si>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</si>
  <si>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</si>
  <si>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</si>
  <si>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</si>
  <si>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</si>
  <si>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</si>
  <si>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</si>
  <si>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</si>
  <si>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</si>
  <si>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</si>
  <si>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</si>
  <si>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</si>
  <si>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</si>
  <si>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</si>
  <si>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</si>
  <si>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</si>
  <si>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</si>
  <si>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</si>
  <si>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</si>
  <si>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</si>
  <si>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</si>
  <si>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</si>
  <si>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</si>
  <si>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</si>
  <si>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</si>
  <si>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</si>
  <si>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</si>
  <si>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</si>
  <si>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</si>
  <si>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</si>
  <si>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</si>
  <si>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</si>
  <si>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</si>
  <si>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</si>
  <si>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</si>
  <si>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</si>
  <si>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</si>
  <si>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</si>
  <si>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</si>
  <si>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</si>
  <si>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</si>
  <si>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</si>
  <si>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</si>
  <si>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</si>
  <si>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</si>
  <si>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</si>
  <si>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</si>
  <si>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</si>
  <si>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</si>
  <si>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</si>
  <si>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</si>
  <si>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</si>
  <si>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</si>
  <si>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</si>
  <si>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</si>
  <si>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</si>
  <si>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</si>
  <si>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</si>
  <si>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</si>
  <si>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</si>
  <si>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</si>
  <si>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</si>
  <si>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</si>
  <si>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</si>
  <si>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</si>
  <si>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</si>
  <si>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</si>
  <si>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</si>
  <si>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</si>
  <si>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</si>
  <si>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</si>
  <si>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</si>
  <si>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</si>
  <si>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</si>
  <si>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</si>
  <si>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</si>
  <si>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</si>
  <si>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</si>
  <si>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</si>
  <si>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</si>
  <si>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</si>
  <si>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</si>
  <si>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</si>
  <si>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</si>
  <si>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</si>
  <si>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</si>
  <si>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</si>
  <si>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</si>
  <si>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</si>
  <si>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</si>
  <si>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</si>
  <si>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</si>
  <si>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</si>
  <si>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</si>
  <si>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</si>
  <si>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</si>
  <si>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</si>
  <si>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</si>
  <si>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</si>
  <si>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</si>
  <si>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</si>
  <si>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</si>
  <si>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</si>
  <si>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</si>
  <si>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</si>
  <si>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</si>
  <si>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</si>
  <si>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</si>
  <si>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</si>
  <si>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</si>
  <si>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</si>
  <si>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</si>
  <si>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</si>
  <si>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</si>
  <si>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</si>
  <si>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</si>
  <si>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</si>
  <si>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</si>
  <si>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</si>
  <si>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</si>
  <si>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</si>
  <si>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</si>
  <si>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</si>
  <si>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</si>
  <si>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</si>
  <si>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</si>
  <si>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</si>
  <si>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</si>
  <si>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</si>
  <si>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</si>
  <si>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</si>
  <si>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</si>
  <si>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</si>
  <si>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</si>
  <si>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</si>
  <si>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</si>
  <si>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</si>
  <si>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</si>
  <si>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</si>
  <si>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</si>
  <si>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</si>
  <si>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</si>
  <si>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</si>
  <si>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</si>
  <si>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</si>
  <si>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</si>
  <si>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</si>
  <si>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</si>
  <si>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</si>
  <si>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</si>
  <si>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</si>
  <si>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</si>
  <si>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</si>
  <si>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</si>
  <si>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</si>
  <si>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</si>
  <si>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</si>
  <si>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</si>
  <si>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</si>
  <si>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</si>
  <si>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</si>
  <si>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</si>
  <si>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</si>
  <si>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</si>
  <si>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</si>
  <si>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</si>
  <si>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</si>
  <si>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</si>
  <si>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</si>
  <si>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</si>
  <si>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</si>
  <si>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</si>
  <si>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</si>
  <si>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</si>
  <si>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</si>
  <si>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</si>
  <si>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</si>
  <si>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</si>
  <si>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</si>
  <si>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</si>
  <si>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</si>
  <si>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</si>
  <si>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</si>
  <si>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</si>
  <si>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</si>
  <si>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</si>
  <si>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</si>
  <si>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</si>
  <si>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</si>
  <si>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</si>
  <si>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</si>
  <si>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</si>
  <si>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</si>
  <si>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</si>
  <si>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</si>
  <si>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</si>
  <si>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</si>
  <si>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</si>
  <si>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</si>
  <si>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</si>
  <si>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</si>
  <si>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</si>
  <si>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</si>
  <si>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</si>
  <si>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</si>
  <si>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</si>
  <si>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</si>
  <si>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</si>
  <si>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</si>
  <si>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</si>
  <si>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</si>
  <si>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</si>
  <si>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</si>
  <si>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</si>
  <si>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</si>
  <si>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</si>
  <si>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</si>
  <si>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</si>
  <si>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</si>
  <si>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</si>
  <si>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</si>
  <si>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</si>
  <si>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</si>
  <si>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</si>
  <si>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</si>
  <si>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</si>
  <si>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</si>
  <si>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</si>
  <si>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</si>
  <si>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</si>
  <si>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</si>
  <si>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</si>
  <si>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</si>
  <si>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</si>
  <si>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</si>
  <si>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</si>
  <si>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</si>
  <si>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</si>
  <si>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</si>
  <si>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</si>
  <si>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</si>
  <si>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</si>
  <si>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</si>
  <si>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</si>
  <si>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</si>
  <si>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</si>
  <si>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</si>
  <si>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</si>
  <si>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</si>
  <si>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</si>
  <si>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</si>
  <si>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</si>
  <si>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</si>
  <si>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</si>
  <si>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</si>
  <si>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</si>
  <si>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</si>
  <si>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</si>
  <si>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</si>
  <si>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</si>
  <si>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</si>
  <si>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</si>
  <si>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</si>
  <si>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</si>
  <si>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</si>
  <si>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</si>
  <si>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</si>
  <si>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</si>
  <si>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</si>
  <si>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</si>
  <si>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</si>
  <si>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</si>
  <si>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</si>
  <si>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</si>
  <si>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</si>
  <si>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</si>
  <si>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</si>
  <si>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</si>
  <si>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</si>
  <si>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</si>
  <si>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</si>
  <si>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</si>
  <si>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</si>
  <si>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</si>
  <si>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</si>
  <si>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</si>
  <si>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</si>
  <si>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</si>
  <si>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</si>
  <si>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</si>
  <si>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</si>
  <si>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</si>
  <si>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</si>
  <si>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</si>
  <si>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</si>
  <si>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</si>
  <si>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</si>
  <si>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</si>
  <si>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</si>
  <si>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</si>
  <si>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</si>
  <si>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</si>
  <si>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</si>
  <si>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</si>
  <si>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</si>
  <si>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</si>
  <si>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</si>
  <si>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</si>
  <si>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</si>
  <si>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</si>
  <si>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</si>
  <si>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</si>
  <si>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</si>
  <si>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</si>
  <si>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</si>
  <si>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</si>
  <si>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</si>
  <si>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</si>
  <si>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</si>
  <si>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</si>
  <si>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</si>
  <si>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</si>
  <si>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</si>
  <si>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</si>
  <si>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</si>
  <si>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</si>
  <si>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</si>
  <si>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</si>
  <si>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</si>
  <si>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</si>
  <si>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</si>
  <si>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</si>
  <si>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</si>
  <si>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</si>
  <si>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</si>
  <si>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</si>
  <si>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</si>
  <si>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</si>
  <si>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</si>
  <si>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</si>
  <si>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</si>
  <si>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</si>
  <si>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</si>
  <si>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</si>
  <si>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</si>
  <si>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</si>
  <si>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</si>
  <si>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</si>
  <si>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</si>
  <si>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</si>
  <si>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</si>
  <si>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</si>
  <si>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</si>
  <si>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</si>
  <si>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</si>
  <si>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</si>
  <si>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</si>
  <si>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</si>
  <si>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</si>
  <si>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</si>
  <si>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</si>
  <si>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</si>
  <si>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</si>
  <si>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</si>
  <si>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</si>
  <si>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</si>
  <si>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</si>
  <si>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</si>
  <si>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</si>
  <si>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</si>
  <si>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</si>
  <si>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</si>
  <si>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</si>
  <si>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</si>
  <si>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</si>
  <si>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</si>
  <si>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</si>
  <si>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</si>
  <si>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</si>
  <si>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</si>
  <si>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</si>
  <si>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</si>
  <si>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</si>
  <si>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</si>
  <si>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</si>
  <si>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</si>
  <si>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</si>
  <si>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</si>
  <si>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</si>
  <si>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</si>
  <si>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</si>
  <si>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</si>
  <si>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</si>
  <si>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</si>
  <si>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</si>
  <si>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</si>
  <si>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</si>
  <si>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</si>
  <si>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</si>
  <si>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</si>
  <si>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</si>
  <si>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</si>
  <si>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</si>
  <si>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</si>
  <si>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</si>
  <si>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</si>
  <si>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</si>
  <si>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</si>
  <si>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</si>
  <si>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</si>
  <si>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</si>
  <si>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</si>
  <si>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</si>
  <si>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</si>
  <si>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</si>
  <si>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</si>
  <si>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</si>
  <si>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</si>
  <si>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</si>
  <si>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</si>
  <si>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</si>
  <si>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</si>
  <si>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</si>
  <si>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</si>
  <si>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</si>
  <si>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</si>
  <si>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</si>
  <si>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</si>
  <si>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</si>
  <si>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</si>
  <si>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</si>
  <si>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</si>
  <si>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</si>
  <si>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</si>
  <si>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</si>
  <si>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</si>
  <si>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</si>
  <si>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</si>
  <si>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</si>
  <si>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</si>
  <si>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</si>
  <si>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</si>
  <si>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</si>
  <si>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</si>
  <si>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</si>
  <si>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</si>
  <si>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</si>
  <si>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</si>
  <si>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</si>
  <si>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</si>
  <si>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</si>
  <si>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</si>
  <si>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</si>
  <si>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</si>
  <si>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</si>
  <si>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</si>
  <si>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</si>
  <si>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</si>
  <si>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</si>
  <si>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</si>
  <si>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</si>
  <si>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</si>
  <si>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</si>
  <si>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</si>
  <si>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</si>
  <si>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</si>
  <si>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</si>
  <si>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</si>
  <si>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</si>
  <si>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</si>
  <si>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</si>
  <si>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</si>
  <si>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</si>
  <si>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</si>
  <si>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</si>
  <si>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</si>
  <si>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</si>
  <si>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</si>
  <si>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</si>
  <si>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</si>
  <si>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</si>
  <si>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</si>
  <si>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</si>
  <si>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</si>
  <si>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</si>
  <si>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</si>
  <si>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</si>
  <si>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</si>
  <si>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</si>
  <si>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</si>
  <si>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</si>
  <si>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</si>
  <si>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</si>
  <si>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</si>
  <si>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</si>
  <si>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</si>
  <si>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</si>
  <si>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</si>
  <si>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</si>
  <si>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</si>
  <si>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</si>
  <si>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</si>
  <si>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</si>
  <si>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</si>
  <si>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</si>
  <si>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</si>
  <si>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</si>
  <si>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</si>
  <si>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</si>
  <si>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</si>
  <si>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</si>
  <si>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</si>
  <si>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</si>
  <si>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</si>
  <si>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</si>
  <si>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</si>
  <si>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</si>
  <si>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</si>
  <si>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</si>
  <si>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</si>
  <si>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</si>
  <si>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</si>
  <si>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</si>
  <si>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</si>
  <si>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</si>
  <si>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</si>
  <si>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</si>
  <si>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</si>
  <si>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</si>
  <si>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</si>
  <si>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</si>
  <si>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6.2.2</t>
  </si>
  <si>
    <t>Of which: General Reserves</t>
  </si>
  <si>
    <t>Of which: COVID-19 Related Reserves</t>
  </si>
  <si>
    <t>Of which tier 2 capital qualifying instruments</t>
  </si>
  <si>
    <t>Of which general reserves on other liabilities</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</si>
  <si>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</si>
  <si>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</si>
  <si>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</si>
  <si>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</si>
  <si>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</si>
  <si>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</si>
  <si>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</si>
  <si>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</si>
  <si>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</si>
  <si>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</si>
  <si>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</si>
  <si>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</si>
  <si>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</si>
  <si>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</si>
  <si>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</si>
  <si>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</si>
  <si>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</si>
  <si>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</si>
  <si>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</si>
  <si>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</si>
  <si>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</si>
  <si>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</si>
  <si>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</si>
  <si>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General and Qualitative information on Retail Products</t>
  </si>
  <si>
    <t>JSC " Halyk Bank Georgia"</t>
  </si>
  <si>
    <t>Arman Dunayev</t>
  </si>
  <si>
    <t>Nikoloz Geguchadze</t>
  </si>
  <si>
    <t>www.Halykbank.ge</t>
  </si>
  <si>
    <t>Independent member</t>
  </si>
  <si>
    <t>Yevgeniya Shaimerden</t>
  </si>
  <si>
    <t>Non-independent member</t>
  </si>
  <si>
    <t>Aliya Karpykova</t>
  </si>
  <si>
    <t>Viktor Skryl</t>
  </si>
  <si>
    <t xml:space="preserve">Nana Gvaladze </t>
  </si>
  <si>
    <t>General Director/ Security, AML,Human resources, Marketing, Estimation</t>
  </si>
  <si>
    <t>Konstantine Gordeziani</t>
  </si>
  <si>
    <t>Deputy General Director/Financial Risks, Operational Risks, Credit administration</t>
  </si>
  <si>
    <t>Shota Chkoidze</t>
  </si>
  <si>
    <t>Deputy General Director/IT, Retail Business, Bank Cards, Contact Center</t>
  </si>
  <si>
    <t>Marina Tankarova</t>
  </si>
  <si>
    <t>Deputy General Director/Finance, Accounting, Operations, Maintenance department, Stationery</t>
  </si>
  <si>
    <t>Tamar Goderdzishvili</t>
  </si>
  <si>
    <t>Deputy General Director/Corporate Business, Small and Medium Business, Treasury</t>
  </si>
  <si>
    <t>JSC " Halyk Bank of Kazakhstan"</t>
  </si>
  <si>
    <t>Timur Kulibayev</t>
  </si>
  <si>
    <t>Dinara Kulibayeva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</si>
</sst>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0_);_(* \(#,##0.0\);_(* &quot;-&quot;??_);_(@_)"/>
  </numFmts>
  <fonts count="129">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1"/>
      <scheme val="minor"/>
    </font>
    <font>
      <sz val="10"/>
      <name val="Calibri"/>
      <family val="2"/>
      <charset val="204"/>
      <scheme val="minor"/>
    </font>
    <font>
      <b/>
      <sz val="9"/>
      <color theme="1"/>
      <name val="Calibri"/>
      <family val="2"/>
      <scheme val="minor"/>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s>
  <borders count="13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786">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Fill="1" applyBorder="1" applyAlignment="1">
      <alignment horizontal="center" vertical="center" wrapText="1"/>
    </xf>
    <xf numFmtId="0" fontId="2" fillId="0" borderId="3" xfId="0" applyFont="1" applyBorder="1" applyAlignment="1">
      <alignment vertical="center" wrapText="1"/>
    </xf>
    <xf numFmtId="193" fontId="2" fillId="0" borderId="3" xfId="0" applyNumberFormat="1" applyFont="1" applyFill="1" applyBorder="1" applyAlignment="1" applyProtection="1">
      <alignment vertical="center" wrapText="1"/>
      <protection locked="0"/>
    </xf>
    <xf numFmtId="193" fontId="84" fillId="0" borderId="3" xfId="0" applyNumberFormat="1" applyFont="1" applyFill="1" applyBorder="1" applyAlignment="1" applyProtection="1">
      <alignment vertical="center" wrapText="1"/>
      <protection locked="0"/>
    </xf>
    <xf numFmtId="193" fontId="84" fillId="0" borderId="22" xfId="0" applyNumberFormat="1" applyFont="1" applyFill="1" applyBorder="1" applyAlignment="1" applyProtection="1">
      <alignment vertical="center" wrapText="1"/>
      <protection locked="0"/>
    </xf>
    <xf numFmtId="0" fontId="85" fillId="0" borderId="0" xfId="0" applyFont="1" applyFill="1"/>
    <xf numFmtId="193" fontId="2" fillId="2" borderId="3" xfId="0" applyNumberFormat="1" applyFont="1" applyFill="1" applyBorder="1" applyAlignment="1" applyProtection="1">
      <alignment vertical="center"/>
      <protection locked="0"/>
    </xf>
    <xf numFmtId="193" fontId="87" fillId="2" borderId="3" xfId="0" applyNumberFormat="1" applyFont="1" applyFill="1" applyBorder="1" applyAlignment="1" applyProtection="1">
      <alignment vertical="center"/>
      <protection locked="0"/>
    </xf>
    <xf numFmtId="193" fontId="87" fillId="2" borderId="22" xfId="0" applyNumberFormat="1" applyFont="1" applyFill="1" applyBorder="1" applyAlignment="1" applyProtection="1">
      <alignment vertical="center"/>
      <protection locked="0"/>
    </xf>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8" xfId="0" applyFont="1" applyFill="1" applyBorder="1" applyAlignment="1" applyProtection="1">
      <alignment horizontal="center" vertical="center"/>
    </xf>
    <xf numFmtId="0" fontId="2" fillId="0" borderId="19" xfId="0" applyFont="1" applyFill="1" applyBorder="1" applyProtection="1"/>
    <xf numFmtId="0" fontId="2" fillId="0" borderId="21" xfId="0" applyFont="1" applyFill="1" applyBorder="1" applyAlignment="1" applyProtection="1">
      <alignment horizontal="left" indent="1"/>
    </xf>
    <xf numFmtId="0" fontId="45" fillId="0" borderId="8"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193" fontId="2" fillId="0" borderId="3" xfId="7" applyNumberFormat="1" applyFont="1" applyFill="1" applyBorder="1" applyAlignment="1" applyProtection="1">
      <alignment horizontal="right"/>
    </xf>
    <xf numFmtId="193" fontId="2" fillId="36" borderId="3" xfId="7" applyNumberFormat="1" applyFont="1" applyFill="1" applyBorder="1" applyAlignment="1" applyProtection="1">
      <alignment horizontal="right"/>
    </xf>
    <xf numFmtId="193" fontId="2" fillId="0" borderId="10" xfId="0" applyNumberFormat="1" applyFont="1" applyFill="1" applyBorder="1" applyAlignment="1" applyProtection="1">
      <alignment horizontal="right"/>
    </xf>
    <xf numFmtId="193" fontId="2" fillId="0" borderId="3" xfId="0" applyNumberFormat="1" applyFont="1" applyFill="1" applyBorder="1" applyAlignment="1" applyProtection="1">
      <alignment horizontal="right"/>
    </xf>
    <xf numFmtId="193" fontId="2" fillId="36" borderId="22" xfId="0" applyNumberFormat="1" applyFont="1" applyFill="1" applyBorder="1" applyAlignment="1" applyProtection="1">
      <alignment horizontal="right"/>
    </xf>
    <xf numFmtId="0" fontId="2" fillId="0" borderId="8" xfId="0" applyFont="1" applyFill="1" applyBorder="1" applyAlignment="1" applyProtection="1">
      <alignment horizontal="left" indent="2"/>
    </xf>
    <xf numFmtId="0" fontId="2" fillId="0" borderId="8" xfId="0" applyFont="1" applyFill="1" applyBorder="1" applyAlignment="1" applyProtection="1">
      <alignment horizontal="left" indent="1"/>
    </xf>
    <xf numFmtId="0" fontId="45" fillId="0" borderId="8" xfId="0" applyFont="1" applyFill="1" applyBorder="1" applyAlignment="1" applyProtection="1"/>
    <xf numFmtId="193" fontId="2" fillId="0" borderId="3" xfId="7" applyNumberFormat="1" applyFont="1" applyFill="1" applyBorder="1" applyAlignment="1" applyProtection="1">
      <alignment horizontal="right"/>
      <protection locked="0"/>
    </xf>
    <xf numFmtId="193" fontId="2" fillId="0" borderId="10" xfId="0" applyNumberFormat="1" applyFont="1" applyFill="1" applyBorder="1" applyAlignment="1" applyProtection="1">
      <alignment horizontal="right"/>
      <protection locked="0"/>
    </xf>
    <xf numFmtId="193" fontId="2" fillId="0" borderId="3" xfId="0" applyNumberFormat="1" applyFont="1" applyFill="1" applyBorder="1" applyAlignment="1" applyProtection="1">
      <alignment horizontal="right"/>
      <protection locked="0"/>
    </xf>
    <xf numFmtId="193" fontId="2" fillId="0" borderId="22" xfId="0" applyNumberFormat="1" applyFont="1" applyFill="1" applyBorder="1" applyAlignment="1" applyProtection="1">
      <alignment horizontal="right"/>
    </xf>
    <xf numFmtId="0" fontId="2" fillId="0" borderId="24" xfId="0" applyFont="1" applyFill="1" applyBorder="1" applyAlignment="1" applyProtection="1">
      <alignment horizontal="left" indent="1"/>
    </xf>
    <xf numFmtId="0" fontId="45" fillId="0" borderId="75" xfId="0" applyFont="1" applyFill="1" applyBorder="1" applyAlignment="1" applyProtection="1"/>
    <xf numFmtId="193" fontId="2" fillId="36" borderId="25" xfId="7" applyNumberFormat="1" applyFont="1" applyFill="1" applyBorder="1" applyAlignment="1" applyProtection="1">
      <alignment horizontal="right"/>
    </xf>
    <xf numFmtId="193" fontId="2" fillId="36" borderId="26" xfId="0" applyNumberFormat="1" applyFont="1" applyFill="1" applyBorder="1" applyAlignment="1" applyProtection="1">
      <alignment horizontal="right"/>
    </xf>
    <xf numFmtId="0" fontId="88" fillId="0" borderId="0" xfId="0" applyFont="1" applyAlignment="1">
      <alignment vertical="center"/>
    </xf>
    <xf numFmtId="0" fontId="89"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8"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left" indent="1"/>
    </xf>
    <xf numFmtId="38" fontId="2" fillId="0" borderId="3" xfId="0" applyNumberFormat="1" applyFont="1" applyFill="1" applyBorder="1" applyAlignment="1" applyProtection="1">
      <alignment horizontal="right"/>
      <protection locked="0"/>
    </xf>
    <xf numFmtId="38" fontId="2" fillId="0" borderId="22" xfId="0" applyNumberFormat="1" applyFont="1" applyFill="1" applyBorder="1" applyAlignment="1" applyProtection="1">
      <alignment horizontal="right"/>
      <protection locked="0"/>
    </xf>
    <xf numFmtId="0" fontId="2" fillId="0" borderId="3" xfId="0" applyFont="1" applyFill="1" applyBorder="1" applyAlignment="1">
      <alignment horizontal="left" wrapText="1" indent="1"/>
    </xf>
    <xf numFmtId="1" fontId="2" fillId="36" borderId="3" xfId="7" applyNumberFormat="1" applyFont="1" applyFill="1" applyBorder="1" applyAlignment="1" applyProtection="1">
      <alignment horizontal="right"/>
    </xf>
    <xf numFmtId="1" fontId="2" fillId="36" borderId="22" xfId="7" applyNumberFormat="1" applyFont="1" applyFill="1" applyBorder="1" applyAlignment="1" applyProtection="1">
      <alignment horizontal="right"/>
    </xf>
    <xf numFmtId="38" fontId="2" fillId="36" borderId="3" xfId="0" applyNumberFormat="1" applyFont="1" applyFill="1" applyBorder="1" applyAlignment="1">
      <alignment horizontal="right"/>
    </xf>
    <xf numFmtId="0" fontId="2" fillId="0" borderId="3" xfId="0" applyFont="1" applyFill="1" applyBorder="1" applyAlignment="1">
      <alignment horizontal="left" wrapText="1" indent="2"/>
    </xf>
    <xf numFmtId="0" fontId="45" fillId="0" borderId="3" xfId="0" applyFont="1" applyFill="1" applyBorder="1" applyAlignment="1"/>
    <xf numFmtId="38" fontId="2" fillId="3" borderId="3" xfId="0" applyNumberFormat="1" applyFont="1" applyFill="1" applyBorder="1" applyAlignment="1" applyProtection="1">
      <alignment horizontal="right"/>
      <protection locked="0"/>
    </xf>
    <xf numFmtId="1" fontId="2" fillId="3" borderId="3" xfId="7" applyNumberFormat="1" applyFont="1" applyFill="1" applyBorder="1" applyAlignment="1" applyProtection="1">
      <alignment horizontal="right"/>
    </xf>
    <xf numFmtId="1" fontId="2" fillId="3" borderId="22" xfId="7" applyNumberFormat="1" applyFont="1" applyFill="1" applyBorder="1" applyAlignment="1" applyProtection="1">
      <alignment horizontal="right"/>
    </xf>
    <xf numFmtId="0" fontId="45" fillId="0" borderId="3" xfId="0" applyFont="1" applyFill="1" applyBorder="1" applyAlignment="1">
      <alignment horizontal="left"/>
    </xf>
    <xf numFmtId="0" fontId="45" fillId="0" borderId="3" xfId="0" applyFont="1" applyFill="1" applyBorder="1" applyAlignment="1">
      <alignment horizontal="center"/>
    </xf>
    <xf numFmtId="0" fontId="45" fillId="3" borderId="3" xfId="0" applyFont="1" applyFill="1" applyBorder="1" applyAlignment="1">
      <alignment horizontal="center"/>
    </xf>
    <xf numFmtId="0" fontId="2" fillId="0" borderId="3" xfId="0" applyFont="1" applyFill="1" applyBorder="1" applyAlignment="1">
      <alignment horizontal="left" indent="1"/>
    </xf>
    <xf numFmtId="0" fontId="45" fillId="0" borderId="3" xfId="0" applyFont="1" applyFill="1" applyBorder="1" applyAlignment="1">
      <alignment horizontal="left" indent="1"/>
    </xf>
    <xf numFmtId="0" fontId="45" fillId="0" borderId="3" xfId="0" applyFont="1" applyFill="1" applyBorder="1" applyAlignment="1">
      <alignment horizontal="left" vertical="center" wrapText="1"/>
    </xf>
    <xf numFmtId="38" fontId="2" fillId="0" borderId="3" xfId="0" applyNumberFormat="1" applyFont="1" applyFill="1" applyBorder="1" applyAlignment="1" applyProtection="1">
      <alignment horizontal="right" vertical="center"/>
      <protection locked="0"/>
    </xf>
    <xf numFmtId="0" fontId="2" fillId="0" borderId="24" xfId="0" applyFont="1" applyFill="1" applyBorder="1" applyAlignment="1">
      <alignment horizontal="left" vertical="center" indent="1"/>
    </xf>
    <xf numFmtId="0" fontId="45" fillId="0" borderId="25" xfId="0" applyFont="1" applyFill="1" applyBorder="1" applyAlignment="1"/>
    <xf numFmtId="38" fontId="2" fillId="36" borderId="25" xfId="0" applyNumberFormat="1" applyFont="1" applyFill="1" applyBorder="1" applyAlignment="1">
      <alignment horizontal="right"/>
    </xf>
    <xf numFmtId="1" fontId="2" fillId="36" borderId="25" xfId="7" applyNumberFormat="1" applyFont="1" applyFill="1" applyBorder="1" applyAlignment="1" applyProtection="1">
      <alignment horizontal="right"/>
    </xf>
    <xf numFmtId="1" fontId="2" fillId="36" borderId="26" xfId="7" applyNumberFormat="1" applyFont="1" applyFill="1" applyBorder="1" applyAlignment="1" applyProtection="1">
      <alignment horizontal="right"/>
    </xf>
    <xf numFmtId="0" fontId="89" fillId="0" borderId="0" xfId="0" applyFont="1" applyBorder="1"/>
    <xf numFmtId="0" fontId="46" fillId="0" borderId="0" xfId="0" applyFont="1" applyFill="1" applyAlignment="1">
      <alignment horizontal="center"/>
    </xf>
    <xf numFmtId="0" fontId="84" fillId="0" borderId="21" xfId="0" applyFont="1" applyBorder="1" applyAlignment="1">
      <alignment horizontal="center" vertical="center" wrapText="1"/>
    </xf>
    <xf numFmtId="0" fontId="84" fillId="0" borderId="3" xfId="0" applyFont="1" applyFill="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applyAlignment="1"/>
    <xf numFmtId="0" fontId="85" fillId="0" borderId="0" xfId="0" applyFont="1" applyAlignment="1">
      <alignment wrapText="1"/>
    </xf>
    <xf numFmtId="0" fontId="2" fillId="0" borderId="23" xfId="0" applyFont="1" applyBorder="1" applyAlignment="1"/>
    <xf numFmtId="0" fontId="2" fillId="0" borderId="23" xfId="0" applyFont="1" applyBorder="1" applyAlignment="1">
      <alignment wrapText="1"/>
    </xf>
    <xf numFmtId="0" fontId="2" fillId="0" borderId="24" xfId="0" applyFont="1" applyBorder="1"/>
    <xf numFmtId="0" fontId="2" fillId="0" borderId="27" xfId="0" applyFont="1" applyBorder="1" applyAlignment="1">
      <alignment wrapText="1"/>
    </xf>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5" fillId="0" borderId="3" xfId="0" applyFont="1" applyBorder="1"/>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22"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22"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1"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193" fontId="2" fillId="36" borderId="26" xfId="2" applyNumberFormat="1" applyFont="1" applyFill="1" applyBorder="1" applyAlignment="1" applyProtection="1">
      <alignment vertical="top" wrapText="1"/>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93" fontId="84" fillId="0" borderId="34" xfId="0" applyNumberFormat="1" applyFont="1" applyBorder="1" applyAlignment="1">
      <alignment vertical="center"/>
    </xf>
    <xf numFmtId="167" fontId="84" fillId="0" borderId="67"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93" fontId="84" fillId="0" borderId="13" xfId="0" applyNumberFormat="1" applyFont="1" applyBorder="1" applyAlignment="1">
      <alignment vertical="center"/>
    </xf>
    <xf numFmtId="167" fontId="84" fillId="0" borderId="65" xfId="0" applyNumberFormat="1" applyFont="1" applyBorder="1" applyAlignment="1">
      <alignment horizontal="center"/>
    </xf>
    <xf numFmtId="193" fontId="88" fillId="0" borderId="13" xfId="0" applyNumberFormat="1" applyFont="1" applyBorder="1" applyAlignment="1">
      <alignment vertical="center"/>
    </xf>
    <xf numFmtId="167" fontId="88" fillId="0" borderId="65" xfId="0" applyNumberFormat="1" applyFont="1" applyBorder="1" applyAlignment="1">
      <alignment horizontal="center"/>
    </xf>
    <xf numFmtId="167" fontId="92" fillId="0" borderId="0" xfId="0" applyNumberFormat="1" applyFont="1" applyBorder="1" applyAlignment="1">
      <alignment horizontal="center"/>
    </xf>
    <xf numFmtId="193" fontId="84" fillId="36" borderId="13" xfId="0" applyNumberFormat="1" applyFont="1" applyFill="1" applyBorder="1" applyAlignment="1">
      <alignment vertical="center"/>
    </xf>
    <xf numFmtId="0" fontId="88"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93" fontId="84" fillId="0" borderId="14" xfId="0" applyNumberFormat="1" applyFont="1" applyBorder="1" applyAlignment="1">
      <alignment vertical="center"/>
    </xf>
    <xf numFmtId="167" fontId="84" fillId="0" borderId="68" xfId="0" applyNumberFormat="1" applyFont="1" applyBorder="1" applyAlignment="1">
      <alignment horizontal="center"/>
    </xf>
    <xf numFmtId="0" fontId="86" fillId="36" borderId="15" xfId="0" applyFont="1" applyFill="1" applyBorder="1" applyAlignment="1">
      <alignment wrapText="1"/>
    </xf>
    <xf numFmtId="193" fontId="86" fillId="36" borderId="16" xfId="0" applyNumberFormat="1" applyFont="1" applyFill="1" applyBorder="1" applyAlignment="1">
      <alignment vertical="center"/>
    </xf>
    <xf numFmtId="167" fontId="86" fillId="36" borderId="60" xfId="0" applyNumberFormat="1" applyFont="1" applyFill="1" applyBorder="1" applyAlignment="1">
      <alignment horizontal="center"/>
    </xf>
    <xf numFmtId="167" fontId="90" fillId="0" borderId="0" xfId="0" applyNumberFormat="1" applyFont="1" applyFill="1" applyBorder="1" applyAlignment="1">
      <alignment horizontal="center"/>
    </xf>
    <xf numFmtId="193" fontId="84" fillId="0" borderId="17" xfId="0" applyNumberFormat="1" applyFont="1" applyBorder="1" applyAlignment="1">
      <alignment vertical="center"/>
    </xf>
    <xf numFmtId="167" fontId="84" fillId="0" borderId="64" xfId="0" applyNumberFormat="1" applyFont="1" applyBorder="1" applyAlignment="1">
      <alignment horizontal="center"/>
    </xf>
    <xf numFmtId="0" fontId="88" fillId="0" borderId="12" xfId="0" applyFont="1" applyBorder="1" applyAlignment="1">
      <alignment horizontal="right" wrapText="1"/>
    </xf>
    <xf numFmtId="193" fontId="88" fillId="0" borderId="14" xfId="0" applyNumberFormat="1" applyFont="1" applyBorder="1" applyAlignment="1">
      <alignment vertical="center"/>
    </xf>
    <xf numFmtId="167" fontId="84" fillId="0" borderId="69" xfId="0" applyNumberFormat="1" applyFont="1" applyBorder="1" applyAlignment="1">
      <alignment horizontal="center"/>
    </xf>
    <xf numFmtId="0" fontId="84" fillId="0" borderId="24" xfId="0" applyFont="1" applyBorder="1" applyAlignment="1">
      <alignment horizontal="center"/>
    </xf>
    <xf numFmtId="0" fontId="86" fillId="36" borderId="61" xfId="0" applyFont="1" applyFill="1" applyBorder="1" applyAlignment="1">
      <alignment wrapText="1"/>
    </xf>
    <xf numFmtId="193" fontId="86" fillId="36" borderId="62" xfId="0" applyNumberFormat="1" applyFont="1" applyFill="1" applyBorder="1" applyAlignment="1">
      <alignment vertical="center"/>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193" fontId="84" fillId="0" borderId="3" xfId="0" applyNumberFormat="1" applyFont="1" applyBorder="1" applyAlignment="1"/>
    <xf numFmtId="0" fontId="89"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3" fontId="84" fillId="0" borderId="21" xfId="0" applyNumberFormat="1" applyFont="1" applyBorder="1" applyAlignment="1"/>
    <xf numFmtId="193" fontId="84" fillId="0" borderId="22" xfId="0" applyNumberFormat="1" applyFont="1" applyBorder="1" applyAlignment="1"/>
    <xf numFmtId="193" fontId="84" fillId="36" borderId="56" xfId="0" applyNumberFormat="1" applyFont="1" applyFill="1" applyBorder="1" applyAlignment="1"/>
    <xf numFmtId="0" fontId="45" fillId="3" borderId="26" xfId="16" applyFont="1" applyFill="1" applyBorder="1" applyAlignment="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7" xfId="0" applyNumberFormat="1" applyFont="1" applyFill="1" applyBorder="1"/>
    <xf numFmtId="0" fontId="84" fillId="0" borderId="0" xfId="0" applyFont="1" applyBorder="1" applyAlignment="1">
      <alignment vertical="center"/>
    </xf>
    <xf numFmtId="0" fontId="84" fillId="0" borderId="19" xfId="0" applyFont="1" applyBorder="1"/>
    <xf numFmtId="0" fontId="89" fillId="0" borderId="0" xfId="0" applyFont="1" applyAlignment="1">
      <alignment wrapText="1"/>
    </xf>
    <xf numFmtId="0" fontId="84" fillId="0" borderId="21" xfId="0" applyFont="1" applyBorder="1"/>
    <xf numFmtId="0" fontId="84" fillId="0" borderId="3" xfId="0" applyFont="1" applyBorder="1"/>
    <xf numFmtId="0" fontId="84" fillId="0" borderId="70"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Alignment="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9"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22" xfId="5" applyNumberFormat="1" applyFont="1" applyFill="1" applyBorder="1" applyProtection="1">
      <protection locked="0"/>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Fill="1" applyBorder="1" applyAlignment="1">
      <alignment wrapText="1"/>
    </xf>
    <xf numFmtId="193"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applyAlignment="1" applyProtection="1"/>
    <xf numFmtId="3" fontId="45" fillId="36" borderId="25" xfId="16" applyNumberFormat="1" applyFont="1" applyFill="1" applyBorder="1" applyAlignment="1" applyProtection="1">
      <protection locked="0"/>
    </xf>
    <xf numFmtId="193" fontId="45" fillId="36" borderId="25" xfId="1" applyNumberFormat="1" applyFont="1" applyFill="1" applyBorder="1" applyAlignment="1" applyProtection="1">
      <protection locked="0"/>
    </xf>
    <xf numFmtId="193" fontId="2" fillId="3" borderId="25" xfId="5" applyNumberFormat="1" applyFon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21" xfId="0" applyFont="1" applyFill="1" applyBorder="1" applyAlignment="1">
      <alignment horizontal="center" vertical="center"/>
    </xf>
    <xf numFmtId="0" fontId="45" fillId="0" borderId="3" xfId="0" applyFont="1" applyFill="1" applyBorder="1" applyAlignment="1" applyProtection="1">
      <alignment horizontal="left"/>
      <protection locked="0"/>
    </xf>
    <xf numFmtId="193" fontId="2" fillId="36" borderId="3" xfId="0" applyNumberFormat="1" applyFont="1" applyFill="1" applyBorder="1" applyAlignment="1" applyProtection="1">
      <alignment horizontal="right"/>
    </xf>
    <xf numFmtId="0" fontId="2" fillId="0" borderId="10" xfId="0" applyNumberFormat="1" applyFont="1" applyFill="1" applyBorder="1" applyAlignment="1">
      <alignment horizontal="left" vertical="center" wrapText="1"/>
    </xf>
    <xf numFmtId="0" fontId="45" fillId="0" borderId="10" xfId="0" applyNumberFormat="1" applyFont="1" applyFill="1" applyBorder="1" applyAlignment="1">
      <alignment vertical="center" wrapText="1"/>
    </xf>
    <xf numFmtId="0" fontId="46" fillId="0" borderId="3" xfId="0" applyFont="1" applyFill="1" applyBorder="1" applyAlignment="1" applyProtection="1">
      <alignment horizontal="left" vertical="center" indent="17"/>
      <protection locked="0"/>
    </xf>
    <xf numFmtId="0" fontId="84" fillId="0" borderId="24" xfId="0" applyFont="1" applyFill="1" applyBorder="1" applyAlignment="1">
      <alignment horizontal="center" vertical="center"/>
    </xf>
    <xf numFmtId="0" fontId="45" fillId="0" borderId="28" xfId="0" applyNumberFormat="1" applyFont="1" applyFill="1" applyBorder="1" applyAlignment="1">
      <alignment vertical="center" wrapText="1"/>
    </xf>
    <xf numFmtId="193" fontId="2" fillId="0" borderId="25" xfId="0" applyNumberFormat="1" applyFont="1" applyFill="1" applyBorder="1" applyAlignment="1" applyProtection="1">
      <alignment horizontal="right"/>
    </xf>
    <xf numFmtId="193" fontId="2" fillId="36" borderId="25" xfId="0" applyNumberFormat="1" applyFont="1" applyFill="1" applyBorder="1" applyAlignment="1" applyProtection="1">
      <alignment horizontal="right"/>
    </xf>
    <xf numFmtId="0" fontId="91"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4"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193"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3" fontId="84" fillId="36" borderId="20" xfId="0" applyNumberFormat="1" applyFont="1" applyFill="1" applyBorder="1" applyAlignment="1">
      <alignment horizontal="center" vertical="center"/>
    </xf>
    <xf numFmtId="0" fontId="84" fillId="0" borderId="0" xfId="0" applyFont="1" applyAlignment="1"/>
    <xf numFmtId="193" fontId="84" fillId="0" borderId="22" xfId="0" applyNumberFormat="1" applyFont="1" applyBorder="1" applyAlignment="1">
      <alignment wrapText="1"/>
    </xf>
    <xf numFmtId="193" fontId="84" fillId="36" borderId="22" xfId="0" applyNumberFormat="1" applyFont="1" applyFill="1" applyBorder="1" applyAlignment="1">
      <alignment horizontal="center" vertical="center" wrapText="1"/>
    </xf>
    <xf numFmtId="193" fontId="84" fillId="36" borderId="26"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8" fillId="0" borderId="11" xfId="0" applyFont="1" applyBorder="1" applyAlignment="1">
      <alignment horizontal="left" wrapText="1" indent="1"/>
    </xf>
    <xf numFmtId="0" fontId="88"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Fill="1" applyBorder="1" applyAlignment="1">
      <alignment horizontal="left" vertical="center" wrapText="1" indent="2"/>
    </xf>
    <xf numFmtId="0" fontId="95" fillId="0" borderId="0" xfId="11" applyFont="1" applyFill="1" applyBorder="1" applyAlignment="1" applyProtection="1"/>
    <xf numFmtId="0" fontId="96"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2" fillId="0" borderId="3" xfId="0" applyFont="1" applyFill="1" applyBorder="1" applyAlignment="1" applyProtection="1">
      <alignment horizontal="left" indent="4"/>
      <protection locked="0"/>
    </xf>
    <xf numFmtId="0" fontId="2" fillId="0" borderId="10" xfId="0" applyNumberFormat="1" applyFont="1" applyFill="1" applyBorder="1" applyAlignment="1">
      <alignment horizontal="left" vertical="center" wrapText="1" indent="4"/>
    </xf>
    <xf numFmtId="0" fontId="2" fillId="0" borderId="3" xfId="0" applyFont="1" applyFill="1" applyBorder="1" applyAlignment="1" applyProtection="1">
      <alignment horizontal="left" vertical="center" indent="11"/>
      <protection locked="0"/>
    </xf>
    <xf numFmtId="0" fontId="97" fillId="0" borderId="10" xfId="0" applyNumberFormat="1" applyFont="1" applyFill="1" applyBorder="1" applyAlignment="1">
      <alignment horizontal="left" vertical="center" wrapText="1"/>
    </xf>
    <xf numFmtId="0" fontId="96" fillId="0" borderId="10" xfId="0" applyNumberFormat="1" applyFont="1" applyFill="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8" fillId="0" borderId="0" xfId="0" applyFont="1"/>
    <xf numFmtId="0" fontId="3" fillId="0" borderId="70" xfId="0" applyFont="1" applyBorder="1"/>
    <xf numFmtId="193" fontId="84" fillId="0" borderId="23" xfId="0" applyNumberFormat="1" applyFont="1" applyBorder="1" applyAlignment="1"/>
    <xf numFmtId="0" fontId="3" fillId="0" borderId="0" xfId="0" applyFont="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Fill="1" applyBorder="1" applyAlignment="1">
      <alignment horizontal="center" vertical="center" wrapText="1"/>
    </xf>
    <xf numFmtId="193" fontId="3" fillId="0" borderId="3" xfId="0" applyNumberFormat="1" applyFont="1" applyBorder="1"/>
    <xf numFmtId="193" fontId="3" fillId="0" borderId="3" xfId="0" applyNumberFormat="1" applyFont="1" applyFill="1" applyBorder="1"/>
    <xf numFmtId="193" fontId="3" fillId="0" borderId="8" xfId="0" applyNumberFormat="1" applyFont="1" applyBorder="1"/>
    <xf numFmtId="193" fontId="3" fillId="36" borderId="25" xfId="0" applyNumberFormat="1" applyFont="1" applyFill="1" applyBorder="1"/>
    <xf numFmtId="9" fontId="3" fillId="0" borderId="22" xfId="20962" applyFont="1" applyBorder="1"/>
    <xf numFmtId="9" fontId="3" fillId="36" borderId="26" xfId="20962" applyFont="1" applyFill="1" applyBorder="1"/>
    <xf numFmtId="0" fontId="86" fillId="0" borderId="0" xfId="0" applyFont="1" applyFill="1" applyBorder="1" applyAlignment="1">
      <alignment horizontal="center" wrapText="1"/>
    </xf>
    <xf numFmtId="167" fontId="84" fillId="0" borderId="3" xfId="0" applyNumberFormat="1" applyFont="1" applyBorder="1" applyAlignment="1"/>
    <xf numFmtId="167" fontId="84" fillId="36" borderId="25" xfId="0" applyNumberFormat="1" applyFont="1" applyFill="1" applyBorder="1"/>
    <xf numFmtId="0" fontId="84" fillId="0" borderId="0" xfId="0" applyFont="1" applyFill="1" applyBorder="1" applyAlignment="1">
      <alignment vertical="center" wrapText="1"/>
    </xf>
    <xf numFmtId="0" fontId="84" fillId="0" borderId="76"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67" fontId="85" fillId="0" borderId="0" xfId="0" applyNumberFormat="1" applyFont="1" applyFill="1"/>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4" xfId="0" applyFont="1" applyFill="1" applyBorder="1" applyAlignment="1">
      <alignment wrapText="1"/>
    </xf>
    <xf numFmtId="193" fontId="2" fillId="0" borderId="3" xfId="0" applyNumberFormat="1" applyFont="1" applyFill="1" applyBorder="1" applyAlignment="1" applyProtection="1">
      <alignment horizontal="right" vertical="center" wrapText="1"/>
      <protection locked="0"/>
    </xf>
    <xf numFmtId="193" fontId="45" fillId="0" borderId="3" xfId="0" applyNumberFormat="1" applyFont="1" applyFill="1" applyBorder="1" applyAlignment="1" applyProtection="1">
      <alignment horizontal="right" vertical="center" wrapText="1"/>
      <protection locked="0"/>
    </xf>
    <xf numFmtId="0" fontId="97" fillId="0" borderId="0" xfId="0" applyFont="1" applyAlignment="1">
      <alignment wrapText="1"/>
    </xf>
    <xf numFmtId="0" fontId="2" fillId="0" borderId="0" xfId="0" applyFont="1" applyAlignment="1">
      <alignment wrapText="1"/>
    </xf>
    <xf numFmtId="0" fontId="3" fillId="0" borderId="0" xfId="0" applyFont="1" applyFill="1"/>
    <xf numFmtId="0" fontId="100" fillId="3" borderId="86" xfId="0" applyFont="1" applyFill="1" applyBorder="1" applyAlignment="1">
      <alignment horizontal="left"/>
    </xf>
    <xf numFmtId="0" fontId="100" fillId="3" borderId="87" xfId="0" applyFont="1" applyFill="1" applyBorder="1" applyAlignment="1">
      <alignment horizontal="left"/>
    </xf>
    <xf numFmtId="0" fontId="4" fillId="3" borderId="90" xfId="0" applyFont="1" applyFill="1" applyBorder="1" applyAlignment="1">
      <alignment vertical="center"/>
    </xf>
    <xf numFmtId="0" fontId="3" fillId="3" borderId="91" xfId="0" applyFont="1" applyFill="1" applyBorder="1" applyAlignment="1">
      <alignment vertical="center"/>
    </xf>
    <xf numFmtId="0" fontId="3" fillId="3" borderId="92" xfId="0" applyFont="1" applyFill="1" applyBorder="1" applyAlignment="1">
      <alignment vertical="center"/>
    </xf>
    <xf numFmtId="0" fontId="3" fillId="0" borderId="74" xfId="0" applyFont="1" applyFill="1" applyBorder="1" applyAlignment="1">
      <alignment horizontal="center" vertical="center"/>
    </xf>
    <xf numFmtId="0" fontId="3" fillId="0" borderId="7" xfId="0" applyFont="1" applyFill="1" applyBorder="1" applyAlignment="1">
      <alignment vertical="center"/>
    </xf>
    <xf numFmtId="0" fontId="3" fillId="0" borderId="21" xfId="0" applyFont="1" applyFill="1" applyBorder="1" applyAlignment="1">
      <alignment horizontal="center" vertical="center"/>
    </xf>
    <xf numFmtId="0" fontId="3" fillId="0" borderId="88" xfId="0" applyFont="1" applyFill="1" applyBorder="1" applyAlignment="1">
      <alignment vertical="center"/>
    </xf>
    <xf numFmtId="0" fontId="4" fillId="0" borderId="88" xfId="0" applyFont="1" applyFill="1" applyBorder="1" applyAlignment="1">
      <alignment vertical="center"/>
    </xf>
    <xf numFmtId="0" fontId="3" fillId="0" borderId="24" xfId="0" applyFont="1" applyFill="1" applyBorder="1" applyAlignment="1">
      <alignment horizontal="center" vertical="center"/>
    </xf>
    <xf numFmtId="0" fontId="4" fillId="0" borderId="25" xfId="0" applyFont="1" applyFill="1" applyBorder="1" applyAlignment="1">
      <alignment vertical="center"/>
    </xf>
    <xf numFmtId="0" fontId="3" fillId="3" borderId="70" xfId="0" applyFont="1" applyFill="1" applyBorder="1" applyAlignment="1">
      <alignment horizontal="center" vertical="center"/>
    </xf>
    <xf numFmtId="0" fontId="3" fillId="3" borderId="0"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xf>
    <xf numFmtId="169" fontId="9" fillId="37" borderId="59" xfId="20" applyBorder="1"/>
    <xf numFmtId="0" fontId="3" fillId="0" borderId="95" xfId="0" applyFont="1" applyFill="1" applyBorder="1" applyAlignment="1">
      <alignment horizontal="center" vertical="center"/>
    </xf>
    <xf numFmtId="0" fontId="3" fillId="0" borderId="96" xfId="0" applyFont="1" applyFill="1" applyBorder="1" applyAlignment="1">
      <alignment vertical="center"/>
    </xf>
    <xf numFmtId="169" fontId="9" fillId="37" borderId="27" xfId="20" applyBorder="1"/>
    <xf numFmtId="169" fontId="9" fillId="37" borderId="97" xfId="20" applyBorder="1"/>
    <xf numFmtId="169" fontId="9" fillId="37" borderId="28" xfId="20" applyBorder="1"/>
    <xf numFmtId="0" fontId="3" fillId="0" borderId="100" xfId="0" applyFont="1" applyFill="1" applyBorder="1" applyAlignment="1">
      <alignment horizontal="center" vertical="center"/>
    </xf>
    <xf numFmtId="0" fontId="3" fillId="0" borderId="101" xfId="0" applyFont="1" applyFill="1" applyBorder="1" applyAlignment="1">
      <alignment vertical="center"/>
    </xf>
    <xf numFmtId="169" fontId="9" fillId="37" borderId="33" xfId="20" applyBorder="1"/>
    <xf numFmtId="0" fontId="4" fillId="0" borderId="0" xfId="0" applyFont="1" applyFill="1" applyAlignment="1">
      <alignment horizontal="center"/>
    </xf>
    <xf numFmtId="0" fontId="86" fillId="0" borderId="88" xfId="0" applyFont="1" applyFill="1" applyBorder="1" applyAlignment="1">
      <alignment horizontal="center" vertical="center" wrapText="1"/>
    </xf>
    <xf numFmtId="0" fontId="86" fillId="0" borderId="89" xfId="0" applyFont="1" applyFill="1" applyBorder="1" applyAlignment="1">
      <alignment horizontal="center" vertical="center" wrapText="1"/>
    </xf>
    <xf numFmtId="0" fontId="84" fillId="0" borderId="88" xfId="0" applyFont="1" applyFill="1" applyBorder="1"/>
    <xf numFmtId="193" fontId="84" fillId="0" borderId="88" xfId="0" applyNumberFormat="1" applyFont="1" applyFill="1" applyBorder="1" applyAlignment="1">
      <alignment horizontal="center" vertical="center"/>
    </xf>
    <xf numFmtId="193" fontId="84" fillId="0" borderId="89" xfId="0" applyNumberFormat="1" applyFont="1" applyFill="1" applyBorder="1" applyAlignment="1">
      <alignment horizontal="center" vertical="center"/>
    </xf>
    <xf numFmtId="0" fontId="84" fillId="0" borderId="88" xfId="0" applyFont="1" applyFill="1" applyBorder="1" applyAlignment="1">
      <alignment horizontal="left" indent="1"/>
    </xf>
    <xf numFmtId="193" fontId="88" fillId="0" borderId="88" xfId="0" applyNumberFormat="1" applyFont="1" applyFill="1" applyBorder="1" applyAlignment="1">
      <alignment horizontal="center" vertical="center"/>
    </xf>
    <xf numFmtId="0" fontId="88" fillId="0" borderId="88" xfId="0" applyFont="1" applyFill="1" applyBorder="1" applyAlignment="1">
      <alignment horizontal="left" indent="1"/>
    </xf>
    <xf numFmtId="193" fontId="86" fillId="36" borderId="26" xfId="0" applyNumberFormat="1" applyFont="1" applyFill="1" applyBorder="1" applyAlignment="1">
      <alignment horizontal="center" vertical="center"/>
    </xf>
    <xf numFmtId="0" fontId="95" fillId="0" borderId="0" xfId="11" applyFont="1" applyFill="1" applyBorder="1" applyProtection="1"/>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9"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101" fillId="0" borderId="21" xfId="0" applyFont="1" applyFill="1" applyBorder="1" applyAlignment="1">
      <alignment horizontal="right" vertical="center" wrapText="1"/>
    </xf>
    <xf numFmtId="0" fontId="4" fillId="0" borderId="21"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1" fillId="0" borderId="0" xfId="0" applyFont="1" applyFill="1" applyAlignment="1">
      <alignment horizontal="left" vertical="center"/>
    </xf>
    <xf numFmtId="49" fontId="102" fillId="0" borderId="24" xfId="5" applyNumberFormat="1" applyFont="1" applyFill="1" applyBorder="1" applyAlignment="1" applyProtection="1">
      <alignment horizontal="left" vertical="center"/>
      <protection locked="0"/>
    </xf>
    <xf numFmtId="0" fontId="103" fillId="0" borderId="25" xfId="9" applyFont="1" applyFill="1" applyBorder="1" applyAlignment="1" applyProtection="1">
      <alignment horizontal="left" vertical="center" wrapText="1"/>
      <protection locked="0"/>
    </xf>
    <xf numFmtId="0" fontId="84" fillId="0" borderId="88" xfId="0" applyFont="1" applyBorder="1" applyAlignment="1">
      <alignment vertical="center" wrapText="1"/>
    </xf>
    <xf numFmtId="14" fontId="2" fillId="3" borderId="88" xfId="8" quotePrefix="1" applyNumberFormat="1" applyFont="1" applyFill="1" applyBorder="1" applyAlignment="1" applyProtection="1">
      <alignment horizontal="left"/>
      <protection locked="0"/>
    </xf>
    <xf numFmtId="3" fontId="104" fillId="36" borderId="89" xfId="0" applyNumberFormat="1" applyFont="1" applyFill="1" applyBorder="1" applyAlignment="1">
      <alignment vertical="center" wrapText="1"/>
    </xf>
    <xf numFmtId="3" fontId="104" fillId="36" borderId="25" xfId="0" applyNumberFormat="1" applyFont="1" applyFill="1" applyBorder="1" applyAlignment="1">
      <alignment vertical="center" wrapText="1"/>
    </xf>
    <xf numFmtId="3" fontId="104" fillId="36" borderId="26" xfId="0" applyNumberFormat="1" applyFont="1" applyFill="1" applyBorder="1" applyAlignment="1">
      <alignment vertical="center" wrapText="1"/>
    </xf>
    <xf numFmtId="0" fontId="6" fillId="0" borderId="88" xfId="17" applyFill="1" applyBorder="1" applyAlignment="1" applyProtection="1"/>
    <xf numFmtId="49" fontId="84" fillId="0" borderId="88"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8" xfId="20964" applyFont="1" applyFill="1" applyBorder="1" applyAlignment="1">
      <alignment vertical="center"/>
    </xf>
    <xf numFmtId="0" fontId="45" fillId="77" borderId="109" xfId="20964" applyFont="1" applyFill="1" applyBorder="1" applyAlignment="1">
      <alignment vertical="center"/>
    </xf>
    <xf numFmtId="0" fontId="45" fillId="77" borderId="106" xfId="20964" applyFont="1" applyFill="1" applyBorder="1" applyAlignment="1">
      <alignment vertical="center"/>
    </xf>
    <xf numFmtId="0" fontId="106" fillId="70" borderId="105" xfId="20964" applyFont="1" applyFill="1" applyBorder="1" applyAlignment="1">
      <alignment horizontal="center" vertical="center"/>
    </xf>
    <xf numFmtId="0" fontId="106" fillId="70" borderId="106" xfId="20964" applyFont="1" applyFill="1" applyBorder="1" applyAlignment="1">
      <alignment horizontal="left" vertical="center" wrapText="1"/>
    </xf>
    <xf numFmtId="164" fontId="106" fillId="0" borderId="107" xfId="7" applyNumberFormat="1" applyFont="1" applyFill="1" applyBorder="1" applyAlignment="1" applyProtection="1">
      <alignment horizontal="right" vertical="center"/>
      <protection locked="0"/>
    </xf>
    <xf numFmtId="0" fontId="105" fillId="78" borderId="107" xfId="20964" applyFont="1" applyFill="1" applyBorder="1" applyAlignment="1">
      <alignment horizontal="center" vertical="center"/>
    </xf>
    <xf numFmtId="0" fontId="105" fillId="78" borderId="109" xfId="20964" applyFont="1" applyFill="1" applyBorder="1" applyAlignment="1">
      <alignment vertical="top" wrapText="1"/>
    </xf>
    <xf numFmtId="164" fontId="45" fillId="77" borderId="106" xfId="7" applyNumberFormat="1" applyFont="1" applyFill="1" applyBorder="1" applyAlignment="1">
      <alignment horizontal="right" vertical="center"/>
    </xf>
    <xf numFmtId="0" fontId="107" fillId="70" borderId="105" xfId="20964" applyFont="1" applyFill="1" applyBorder="1" applyAlignment="1">
      <alignment horizontal="center" vertical="center"/>
    </xf>
    <xf numFmtId="0" fontId="106" fillId="70" borderId="109" xfId="20964" applyFont="1" applyFill="1" applyBorder="1" applyAlignment="1">
      <alignment vertical="center" wrapText="1"/>
    </xf>
    <xf numFmtId="0" fontId="106" fillId="70" borderId="106" xfId="20964" applyFont="1" applyFill="1" applyBorder="1" applyAlignment="1">
      <alignment horizontal="left" vertical="center"/>
    </xf>
    <xf numFmtId="0" fontId="107" fillId="3" borderId="105" xfId="20964" applyFont="1" applyFill="1" applyBorder="1" applyAlignment="1">
      <alignment horizontal="center" vertical="center"/>
    </xf>
    <xf numFmtId="0" fontId="106" fillId="3" borderId="106" xfId="20964" applyFont="1" applyFill="1" applyBorder="1" applyAlignment="1">
      <alignment horizontal="left" vertical="center"/>
    </xf>
    <xf numFmtId="0" fontId="107" fillId="0" borderId="105" xfId="20964" applyFont="1" applyFill="1" applyBorder="1" applyAlignment="1">
      <alignment horizontal="center" vertical="center"/>
    </xf>
    <xf numFmtId="0" fontId="106" fillId="0" borderId="106" xfId="20964" applyFont="1" applyFill="1" applyBorder="1" applyAlignment="1">
      <alignment horizontal="left" vertical="center"/>
    </xf>
    <xf numFmtId="0" fontId="108" fillId="78" borderId="107" xfId="20964" applyFont="1" applyFill="1" applyBorder="1" applyAlignment="1">
      <alignment horizontal="center" vertical="center"/>
    </xf>
    <xf numFmtId="0" fontId="105" fillId="78" borderId="109" xfId="20964" applyFont="1" applyFill="1" applyBorder="1" applyAlignment="1">
      <alignment vertical="center"/>
    </xf>
    <xf numFmtId="164" fontId="106" fillId="78" borderId="107" xfId="7" applyNumberFormat="1" applyFont="1" applyFill="1" applyBorder="1" applyAlignment="1" applyProtection="1">
      <alignment horizontal="right" vertical="center"/>
      <protection locked="0"/>
    </xf>
    <xf numFmtId="0" fontId="105" fillId="77" borderId="108" xfId="20964" applyFont="1" applyFill="1" applyBorder="1" applyAlignment="1">
      <alignment vertical="center"/>
    </xf>
    <xf numFmtId="0" fontId="105" fillId="77" borderId="109" xfId="20964" applyFont="1" applyFill="1" applyBorder="1" applyAlignment="1">
      <alignment vertical="center"/>
    </xf>
    <xf numFmtId="164" fontId="105" fillId="77" borderId="106" xfId="7" applyNumberFormat="1" applyFont="1" applyFill="1" applyBorder="1" applyAlignment="1">
      <alignment horizontal="right" vertical="center"/>
    </xf>
    <xf numFmtId="0" fontId="110" fillId="3" borderId="105" xfId="20964" applyFont="1" applyFill="1" applyBorder="1" applyAlignment="1">
      <alignment horizontal="center" vertical="center"/>
    </xf>
    <xf numFmtId="0" fontId="111" fillId="78" borderId="107" xfId="20964" applyFont="1" applyFill="1" applyBorder="1" applyAlignment="1">
      <alignment horizontal="center" vertical="center"/>
    </xf>
    <xf numFmtId="0" fontId="45" fillId="78" borderId="109" xfId="20964" applyFont="1" applyFill="1" applyBorder="1" applyAlignment="1">
      <alignment vertical="center"/>
    </xf>
    <xf numFmtId="0" fontId="110" fillId="70" borderId="105" xfId="20964" applyFont="1" applyFill="1" applyBorder="1" applyAlignment="1">
      <alignment horizontal="center" vertical="center"/>
    </xf>
    <xf numFmtId="164" fontId="106" fillId="3" borderId="107" xfId="7" applyNumberFormat="1" applyFont="1" applyFill="1" applyBorder="1" applyAlignment="1" applyProtection="1">
      <alignment horizontal="right" vertical="center"/>
      <protection locked="0"/>
    </xf>
    <xf numFmtId="0" fontId="111" fillId="3" borderId="107" xfId="20964" applyFont="1" applyFill="1" applyBorder="1" applyAlignment="1">
      <alignment horizontal="center" vertical="center"/>
    </xf>
    <xf numFmtId="0" fontId="45" fillId="3" borderId="109" xfId="20964" applyFont="1" applyFill="1" applyBorder="1" applyAlignment="1">
      <alignment vertical="center"/>
    </xf>
    <xf numFmtId="0" fontId="107" fillId="70" borderId="107" xfId="20964" applyFont="1" applyFill="1" applyBorder="1" applyAlignment="1">
      <alignment horizontal="center" vertical="center"/>
    </xf>
    <xf numFmtId="0" fontId="19" fillId="70" borderId="107" xfId="20964" applyFont="1" applyFill="1" applyBorder="1" applyAlignment="1">
      <alignment horizontal="center" vertical="center"/>
    </xf>
    <xf numFmtId="0" fontId="101" fillId="0" borderId="107" xfId="0" applyFont="1" applyFill="1" applyBorder="1" applyAlignment="1">
      <alignment horizontal="left" vertical="center" wrapText="1"/>
    </xf>
    <xf numFmtId="10" fontId="97" fillId="0" borderId="107" xfId="20962" applyNumberFormat="1" applyFont="1" applyFill="1" applyBorder="1" applyAlignment="1">
      <alignment horizontal="left" vertical="center" wrapText="1"/>
    </xf>
    <xf numFmtId="1" fontId="3" fillId="0" borderId="89" xfId="0" applyNumberFormat="1" applyFont="1" applyFill="1" applyBorder="1" applyAlignment="1">
      <alignment horizontal="right" vertical="center" wrapText="1"/>
    </xf>
    <xf numFmtId="10" fontId="3" fillId="0" borderId="107" xfId="20962" applyNumberFormat="1" applyFont="1" applyFill="1" applyBorder="1" applyAlignment="1">
      <alignment horizontal="left" vertical="center" wrapText="1"/>
    </xf>
    <xf numFmtId="10" fontId="4" fillId="36" borderId="107" xfId="0" applyNumberFormat="1" applyFont="1" applyFill="1" applyBorder="1" applyAlignment="1">
      <alignment horizontal="left" vertical="center" wrapText="1"/>
    </xf>
    <xf numFmtId="10" fontId="101" fillId="0" borderId="107" xfId="20962" applyNumberFormat="1" applyFont="1" applyFill="1" applyBorder="1" applyAlignment="1">
      <alignment horizontal="left" vertical="center" wrapText="1"/>
    </xf>
    <xf numFmtId="10" fontId="4" fillId="36" borderId="107" xfId="20962" applyNumberFormat="1" applyFont="1" applyFill="1" applyBorder="1" applyAlignment="1">
      <alignment horizontal="left" vertical="center" wrapText="1"/>
    </xf>
    <xf numFmtId="10" fontId="4" fillId="36" borderId="107" xfId="0" applyNumberFormat="1" applyFont="1" applyFill="1" applyBorder="1" applyAlignment="1">
      <alignment horizontal="center" vertical="center" wrapText="1"/>
    </xf>
    <xf numFmtId="10" fontId="103" fillId="0" borderId="25" xfId="20962" applyNumberFormat="1" applyFont="1" applyFill="1" applyBorder="1" applyAlignment="1" applyProtection="1">
      <alignment horizontal="left" vertical="center"/>
    </xf>
    <xf numFmtId="0" fontId="4" fillId="36" borderId="107" xfId="0" applyFont="1" applyFill="1" applyBorder="1" applyAlignment="1">
      <alignment horizontal="left" vertical="center" wrapText="1"/>
    </xf>
    <xf numFmtId="0" fontId="3" fillId="0" borderId="107" xfId="0" applyFont="1" applyFill="1" applyBorder="1" applyAlignment="1">
      <alignment horizontal="left" vertical="center" wrapText="1"/>
    </xf>
    <xf numFmtId="10" fontId="4" fillId="36" borderId="89" xfId="0" applyNumberFormat="1" applyFont="1" applyFill="1" applyBorder="1" applyAlignment="1">
      <alignment horizontal="left" vertical="center" wrapText="1"/>
    </xf>
    <xf numFmtId="10" fontId="4" fillId="36" borderId="89" xfId="20962" applyNumberFormat="1" applyFont="1" applyFill="1" applyBorder="1" applyAlignment="1">
      <alignment horizontal="left" vertical="center" wrapText="1"/>
    </xf>
    <xf numFmtId="0" fontId="4" fillId="36" borderId="89" xfId="0" applyFont="1" applyFill="1" applyBorder="1" applyAlignment="1">
      <alignment horizontal="center" vertical="center" wrapText="1"/>
    </xf>
    <xf numFmtId="1" fontId="3" fillId="0" borderId="26" xfId="0" applyNumberFormat="1" applyFont="1" applyFill="1" applyBorder="1" applyAlignment="1">
      <alignment horizontal="right" vertical="center" wrapText="1"/>
    </xf>
    <xf numFmtId="0" fontId="4" fillId="36" borderId="90" xfId="0" applyFont="1" applyFill="1" applyBorder="1" applyAlignment="1">
      <alignment vertical="center" wrapText="1"/>
    </xf>
    <xf numFmtId="0" fontId="4" fillId="36" borderId="106" xfId="0" applyFont="1" applyFill="1" applyBorder="1" applyAlignment="1">
      <alignment vertical="center" wrapText="1"/>
    </xf>
    <xf numFmtId="0" fontId="4" fillId="36" borderId="77" xfId="0" applyFont="1" applyFill="1" applyBorder="1" applyAlignment="1">
      <alignment vertical="center" wrapText="1"/>
    </xf>
    <xf numFmtId="0" fontId="4" fillId="36" borderId="32" xfId="0" applyFont="1" applyFill="1" applyBorder="1" applyAlignment="1">
      <alignment vertical="center" wrapText="1"/>
    </xf>
    <xf numFmtId="0" fontId="84" fillId="0" borderId="107" xfId="0" applyFont="1" applyBorder="1"/>
    <xf numFmtId="0" fontId="6" fillId="0" borderId="107" xfId="17" applyFill="1" applyBorder="1" applyAlignment="1" applyProtection="1">
      <alignment horizontal="left" vertical="center"/>
    </xf>
    <xf numFmtId="0" fontId="6" fillId="0" borderId="107" xfId="17" applyBorder="1" applyAlignment="1" applyProtection="1"/>
    <xf numFmtId="0" fontId="84" fillId="0" borderId="107" xfId="0" applyFont="1" applyFill="1" applyBorder="1"/>
    <xf numFmtId="0" fontId="6" fillId="0" borderId="107" xfId="17" applyFill="1" applyBorder="1" applyAlignment="1" applyProtection="1">
      <alignment horizontal="left" vertical="center" wrapText="1"/>
    </xf>
    <xf numFmtId="0" fontId="6" fillId="0" borderId="107"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applyAlignment="1"/>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3" fontId="104" fillId="36" borderId="107" xfId="0" applyNumberFormat="1" applyFont="1" applyFill="1" applyBorder="1" applyAlignment="1">
      <alignment vertical="center" wrapText="1"/>
    </xf>
    <xf numFmtId="3" fontId="104" fillId="0" borderId="107" xfId="0" applyNumberFormat="1" applyFont="1" applyBorder="1" applyAlignment="1">
      <alignment vertical="center" wrapText="1"/>
    </xf>
    <xf numFmtId="3" fontId="104" fillId="0" borderId="107" xfId="0" applyNumberFormat="1" applyFont="1" applyFill="1" applyBorder="1" applyAlignment="1">
      <alignment vertical="center" wrapText="1"/>
    </xf>
    <xf numFmtId="3" fontId="104" fillId="36" borderId="108" xfId="0" applyNumberFormat="1" applyFont="1" applyFill="1" applyBorder="1" applyAlignment="1">
      <alignment vertical="center" wrapText="1"/>
    </xf>
    <xf numFmtId="3" fontId="104" fillId="0" borderId="108" xfId="0" applyNumberFormat="1" applyFont="1" applyBorder="1" applyAlignment="1">
      <alignment vertical="center" wrapText="1"/>
    </xf>
    <xf numFmtId="3" fontId="104" fillId="36" borderId="27" xfId="0" applyNumberFormat="1" applyFont="1" applyFill="1" applyBorder="1" applyAlignment="1">
      <alignment vertical="center" wrapText="1"/>
    </xf>
    <xf numFmtId="3" fontId="104" fillId="36" borderId="92" xfId="0" applyNumberFormat="1" applyFont="1" applyFill="1" applyBorder="1" applyAlignment="1">
      <alignment vertical="center" wrapText="1"/>
    </xf>
    <xf numFmtId="3" fontId="104" fillId="0" borderId="92" xfId="0" applyNumberFormat="1" applyFont="1" applyBorder="1" applyAlignment="1">
      <alignment vertical="center" wrapText="1"/>
    </xf>
    <xf numFmtId="3" fontId="104" fillId="0" borderId="92" xfId="0" applyNumberFormat="1" applyFont="1" applyFill="1" applyBorder="1" applyAlignment="1">
      <alignment vertical="center" wrapText="1"/>
    </xf>
    <xf numFmtId="3" fontId="104" fillId="36" borderId="42" xfId="0" applyNumberFormat="1" applyFont="1" applyFill="1" applyBorder="1" applyAlignment="1">
      <alignment vertical="center" wrapText="1"/>
    </xf>
    <xf numFmtId="0" fontId="2" fillId="0" borderId="19" xfId="0" applyNumberFormat="1" applyFont="1" applyFill="1" applyBorder="1" applyAlignment="1">
      <alignment horizontal="left" vertical="center" wrapText="1" indent="1"/>
    </xf>
    <xf numFmtId="0" fontId="2" fillId="0" borderId="20" xfId="0" applyNumberFormat="1" applyFont="1" applyFill="1" applyBorder="1" applyAlignment="1">
      <alignment horizontal="left" vertical="center" wrapText="1" indent="1"/>
    </xf>
    <xf numFmtId="14" fontId="2" fillId="0" borderId="0" xfId="0" applyNumberFormat="1" applyFont="1"/>
    <xf numFmtId="14" fontId="84" fillId="0" borderId="0" xfId="0" applyNumberFormat="1" applyFont="1"/>
    <xf numFmtId="169" fontId="2" fillId="37" borderId="0" xfId="20" applyFont="1" applyBorder="1"/>
    <xf numFmtId="169" fontId="2" fillId="37" borderId="104" xfId="20" applyFont="1" applyBorder="1"/>
    <xf numFmtId="0" fontId="2" fillId="0" borderId="21" xfId="0" applyFont="1" applyFill="1" applyBorder="1" applyAlignment="1">
      <alignment horizontal="right" vertical="center" wrapText="1"/>
    </xf>
    <xf numFmtId="0" fontId="2" fillId="2" borderId="21" xfId="0" applyFont="1" applyFill="1" applyBorder="1" applyAlignment="1">
      <alignment horizontal="right" vertical="center"/>
    </xf>
    <xf numFmtId="0" fontId="45" fillId="0" borderId="21" xfId="0" applyFont="1" applyFill="1" applyBorder="1" applyAlignment="1">
      <alignment horizontal="center" vertical="center" wrapText="1"/>
    </xf>
    <xf numFmtId="0" fontId="2" fillId="2" borderId="24"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8" xfId="0" applyFont="1" applyFill="1" applyBorder="1"/>
    <xf numFmtId="0" fontId="3" fillId="3" borderId="110" xfId="0" applyFont="1" applyFill="1" applyBorder="1" applyAlignment="1">
      <alignment wrapText="1"/>
    </xf>
    <xf numFmtId="0" fontId="3" fillId="3" borderId="111" xfId="0" applyFont="1" applyFill="1" applyBorder="1"/>
    <xf numFmtId="0" fontId="4" fillId="3" borderId="83" xfId="0" applyFont="1" applyFill="1" applyBorder="1" applyAlignment="1">
      <alignment horizontal="center" wrapText="1"/>
    </xf>
    <xf numFmtId="0" fontId="3" fillId="0" borderId="107" xfId="0" applyFont="1" applyFill="1" applyBorder="1" applyAlignment="1">
      <alignment horizontal="center"/>
    </xf>
    <xf numFmtId="0" fontId="3" fillId="0" borderId="107" xfId="0" applyFont="1" applyBorder="1" applyAlignment="1">
      <alignment horizontal="center"/>
    </xf>
    <xf numFmtId="0" fontId="3" fillId="3" borderId="70"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104" xfId="0" applyFont="1" applyFill="1" applyBorder="1" applyAlignment="1">
      <alignment horizontal="center" vertical="center" wrapText="1"/>
    </xf>
    <xf numFmtId="0" fontId="3" fillId="0" borderId="21" xfId="0" applyFont="1" applyBorder="1"/>
    <xf numFmtId="0" fontId="3" fillId="0" borderId="107" xfId="0" applyFont="1" applyBorder="1" applyAlignment="1">
      <alignment wrapText="1"/>
    </xf>
    <xf numFmtId="164" fontId="3" fillId="0" borderId="107" xfId="7" applyNumberFormat="1" applyFont="1" applyBorder="1"/>
    <xf numFmtId="164" fontId="3" fillId="0" borderId="89" xfId="7" applyNumberFormat="1" applyFont="1" applyBorder="1"/>
    <xf numFmtId="0" fontId="100" fillId="0" borderId="107" xfId="0" applyFont="1" applyBorder="1" applyAlignment="1">
      <alignment horizontal="left" wrapText="1" indent="2"/>
    </xf>
    <xf numFmtId="169" fontId="9" fillId="37" borderId="107" xfId="20" applyBorder="1"/>
    <xf numFmtId="164" fontId="3" fillId="0" borderId="107" xfId="7" applyNumberFormat="1" applyFont="1" applyBorder="1" applyAlignment="1">
      <alignment vertical="center"/>
    </xf>
    <xf numFmtId="0" fontId="4" fillId="0" borderId="21" xfId="0" applyFont="1" applyBorder="1"/>
    <xf numFmtId="0" fontId="4" fillId="0" borderId="107" xfId="0" applyFont="1" applyBorder="1" applyAlignment="1">
      <alignment wrapText="1"/>
    </xf>
    <xf numFmtId="164" fontId="4" fillId="0" borderId="89" xfId="7" applyNumberFormat="1" applyFont="1" applyBorder="1"/>
    <xf numFmtId="0" fontId="112" fillId="3" borderId="70" xfId="0" applyFont="1" applyFill="1" applyBorder="1" applyAlignment="1">
      <alignment horizontal="left"/>
    </xf>
    <xf numFmtId="0" fontId="112"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4" xfId="7" applyNumberFormat="1" applyFont="1" applyFill="1" applyBorder="1"/>
    <xf numFmtId="0" fontId="100" fillId="0" borderId="107"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104"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5" xfId="0" applyFont="1" applyFill="1" applyBorder="1" applyAlignment="1">
      <alignment horizontal="right" vertical="center"/>
    </xf>
    <xf numFmtId="0" fontId="2" fillId="0" borderId="105" xfId="0" applyFont="1" applyBorder="1" applyAlignment="1">
      <alignment vertical="center" wrapText="1"/>
    </xf>
    <xf numFmtId="193" fontId="2" fillId="2" borderId="105" xfId="0" applyNumberFormat="1" applyFont="1" applyFill="1" applyBorder="1" applyAlignment="1" applyProtection="1">
      <alignment vertical="center"/>
      <protection locked="0"/>
    </xf>
    <xf numFmtId="193" fontId="87" fillId="2" borderId="105" xfId="0" applyNumberFormat="1" applyFont="1" applyFill="1" applyBorder="1" applyAlignment="1" applyProtection="1">
      <alignment vertical="center"/>
      <protection locked="0"/>
    </xf>
    <xf numFmtId="193" fontId="87" fillId="2" borderId="99" xfId="0" applyNumberFormat="1" applyFont="1" applyFill="1" applyBorder="1" applyAlignment="1" applyProtection="1">
      <alignment vertical="center"/>
      <protection locked="0"/>
    </xf>
    <xf numFmtId="0" fontId="113" fillId="0" borderId="0" xfId="11" applyFont="1" applyFill="1" applyBorder="1" applyProtection="1"/>
    <xf numFmtId="0" fontId="113" fillId="0" borderId="0" xfId="11" applyFont="1" applyFill="1" applyBorder="1" applyAlignment="1" applyProtection="1"/>
    <xf numFmtId="0" fontId="115" fillId="0" borderId="0" xfId="11" applyFont="1" applyFill="1" applyBorder="1" applyAlignment="1" applyProtection="1"/>
    <xf numFmtId="0" fontId="118" fillId="0" borderId="122" xfId="13" applyFont="1" applyFill="1" applyBorder="1" applyAlignment="1" applyProtection="1">
      <alignment horizontal="left" vertical="center" wrapText="1"/>
      <protection locked="0"/>
    </xf>
    <xf numFmtId="49" fontId="118" fillId="0" borderId="122" xfId="5" applyNumberFormat="1" applyFont="1" applyFill="1" applyBorder="1" applyAlignment="1" applyProtection="1">
      <alignment horizontal="right" vertical="center"/>
      <protection locked="0"/>
    </xf>
    <xf numFmtId="49" fontId="119" fillId="0" borderId="122" xfId="5" applyNumberFormat="1" applyFont="1" applyFill="1" applyBorder="1" applyAlignment="1" applyProtection="1">
      <alignment horizontal="right" vertical="center"/>
      <protection locked="0"/>
    </xf>
    <xf numFmtId="0" fontId="114" fillId="0" borderId="122" xfId="0" applyFont="1" applyFill="1" applyBorder="1"/>
    <xf numFmtId="166" fontId="113" fillId="0" borderId="122" xfId="20965" applyFont="1" applyFill="1" applyBorder="1"/>
    <xf numFmtId="49" fontId="118" fillId="0" borderId="122" xfId="5" applyNumberFormat="1" applyFont="1" applyFill="1" applyBorder="1" applyAlignment="1" applyProtection="1">
      <alignment horizontal="right" vertical="center" wrapText="1"/>
      <protection locked="0"/>
    </xf>
    <xf numFmtId="49" fontId="119" fillId="0" borderId="122" xfId="5" applyNumberFormat="1" applyFont="1" applyFill="1" applyBorder="1" applyAlignment="1" applyProtection="1">
      <alignment horizontal="right" vertical="center" wrapText="1"/>
      <protection locked="0"/>
    </xf>
    <xf numFmtId="0" fontId="114" fillId="0" borderId="0" xfId="0" applyFont="1" applyFill="1"/>
    <xf numFmtId="0" fontId="113" fillId="0" borderId="122" xfId="0" applyNumberFormat="1" applyFont="1" applyFill="1" applyBorder="1" applyAlignment="1">
      <alignment horizontal="left" vertical="center" wrapText="1"/>
    </xf>
    <xf numFmtId="0" fontId="117" fillId="0" borderId="122" xfId="0" applyFont="1" applyFill="1" applyBorder="1"/>
    <xf numFmtId="0" fontId="114" fillId="0" borderId="0" xfId="0" applyFont="1" applyFill="1" applyBorder="1"/>
    <xf numFmtId="0" fontId="116" fillId="0" borderId="122" xfId="0" applyFont="1" applyFill="1" applyBorder="1" applyAlignment="1">
      <alignment horizontal="left" indent="1"/>
    </xf>
    <xf numFmtId="0" fontId="116" fillId="0" borderId="122" xfId="0" applyFont="1" applyFill="1" applyBorder="1" applyAlignment="1">
      <alignment horizontal="left" wrapText="1" indent="1"/>
    </xf>
    <xf numFmtId="0" fontId="113" fillId="0" borderId="122" xfId="0" applyFont="1" applyFill="1" applyBorder="1" applyAlignment="1">
      <alignment horizontal="left" indent="1"/>
    </xf>
    <xf numFmtId="0" fontId="113" fillId="0" borderId="122" xfId="0" applyNumberFormat="1" applyFont="1" applyFill="1" applyBorder="1" applyAlignment="1">
      <alignment horizontal="left" indent="1"/>
    </xf>
    <xf numFmtId="0" fontId="113" fillId="0" borderId="122" xfId="0" applyFont="1" applyFill="1" applyBorder="1" applyAlignment="1">
      <alignment horizontal="left" wrapText="1" indent="2"/>
    </xf>
    <xf numFmtId="0" fontId="116" fillId="0" borderId="122" xfId="0" applyFont="1" applyFill="1" applyBorder="1" applyAlignment="1">
      <alignment horizontal="left" vertical="center" indent="1"/>
    </xf>
    <xf numFmtId="0" fontId="114" fillId="0" borderId="122" xfId="0" applyFont="1" applyFill="1" applyBorder="1" applyAlignment="1">
      <alignment horizontal="left" wrapText="1"/>
    </xf>
    <xf numFmtId="0" fontId="114" fillId="0" borderId="122" xfId="0" applyFont="1" applyFill="1" applyBorder="1" applyAlignment="1">
      <alignment horizontal="left" wrapText="1" indent="2"/>
    </xf>
    <xf numFmtId="49" fontId="114" fillId="0" borderId="122" xfId="0" applyNumberFormat="1" applyFont="1" applyFill="1" applyBorder="1" applyAlignment="1">
      <alignment horizontal="left" indent="3"/>
    </xf>
    <xf numFmtId="49" fontId="114" fillId="0" borderId="122" xfId="0" applyNumberFormat="1" applyFont="1" applyFill="1" applyBorder="1" applyAlignment="1">
      <alignment horizontal="left" indent="1"/>
    </xf>
    <xf numFmtId="49" fontId="114" fillId="0" borderId="122" xfId="0" applyNumberFormat="1" applyFont="1" applyFill="1" applyBorder="1" applyAlignment="1">
      <alignment horizontal="left" vertical="top" wrapText="1" indent="2"/>
    </xf>
    <xf numFmtId="49" fontId="114" fillId="0" borderId="122" xfId="0" applyNumberFormat="1" applyFont="1" applyFill="1" applyBorder="1" applyAlignment="1">
      <alignment horizontal="left" wrapText="1" indent="3"/>
    </xf>
    <xf numFmtId="49" fontId="114" fillId="0" borderId="122" xfId="0" applyNumberFormat="1" applyFont="1" applyFill="1" applyBorder="1" applyAlignment="1">
      <alignment horizontal="left" wrapText="1" indent="2"/>
    </xf>
    <xf numFmtId="0" fontId="114" fillId="0" borderId="122" xfId="0" applyNumberFormat="1" applyFont="1" applyFill="1" applyBorder="1" applyAlignment="1">
      <alignment horizontal="left" wrapText="1" indent="1"/>
    </xf>
    <xf numFmtId="49" fontId="114" fillId="0" borderId="122" xfId="0" applyNumberFormat="1" applyFont="1" applyFill="1" applyBorder="1" applyAlignment="1">
      <alignment horizontal="left" wrapText="1" indent="1"/>
    </xf>
    <xf numFmtId="0" fontId="116" fillId="0" borderId="76" xfId="0" applyNumberFormat="1" applyFont="1" applyFill="1" applyBorder="1" applyAlignment="1">
      <alignment horizontal="left" vertical="center" wrapText="1"/>
    </xf>
    <xf numFmtId="0" fontId="114" fillId="0" borderId="123" xfId="0" applyFont="1" applyFill="1" applyBorder="1" applyAlignment="1">
      <alignment horizontal="center" vertical="center" wrapText="1"/>
    </xf>
    <xf numFmtId="0" fontId="116" fillId="0" borderId="122" xfId="0" applyNumberFormat="1" applyFont="1" applyFill="1" applyBorder="1" applyAlignment="1">
      <alignment horizontal="left" vertical="center" wrapText="1"/>
    </xf>
    <xf numFmtId="0" fontId="114" fillId="0" borderId="122" xfId="0" applyFont="1" applyFill="1" applyBorder="1" applyAlignment="1">
      <alignment horizontal="left" indent="1"/>
    </xf>
    <xf numFmtId="0" fontId="6" fillId="0" borderId="122" xfId="17" applyBorder="1" applyAlignment="1" applyProtection="1"/>
    <xf numFmtId="0" fontId="117" fillId="0" borderId="122" xfId="0" applyFont="1" applyFill="1" applyBorder="1" applyAlignment="1">
      <alignment horizontal="center" vertical="center" wrapText="1"/>
    </xf>
    <xf numFmtId="0" fontId="114" fillId="0" borderId="7" xfId="0" applyFont="1" applyFill="1" applyBorder="1" applyAlignment="1">
      <alignment horizontal="center" vertical="center" wrapText="1"/>
    </xf>
    <xf numFmtId="0" fontId="114" fillId="0" borderId="0" xfId="0" applyFont="1" applyFill="1" applyBorder="1" applyAlignment="1">
      <alignment horizontal="center" vertical="center" wrapText="1"/>
    </xf>
    <xf numFmtId="14" fontId="84" fillId="0" borderId="0" xfId="0" applyNumberFormat="1" applyFont="1" applyFill="1"/>
    <xf numFmtId="0" fontId="120" fillId="0" borderId="122" xfId="13" applyFont="1" applyFill="1" applyBorder="1" applyAlignment="1" applyProtection="1">
      <alignment horizontal="left" vertical="center" wrapText="1"/>
      <protection locked="0"/>
    </xf>
    <xf numFmtId="0" fontId="114" fillId="0" borderId="0" xfId="0" applyFont="1" applyFill="1" applyAlignment="1">
      <alignment horizontal="left" vertical="top" wrapText="1"/>
    </xf>
    <xf numFmtId="0" fontId="114" fillId="0" borderId="0" xfId="0" applyFont="1" applyFill="1" applyAlignment="1">
      <alignment wrapText="1"/>
    </xf>
    <xf numFmtId="0" fontId="114" fillId="0" borderId="122" xfId="0" applyFont="1" applyFill="1" applyBorder="1" applyAlignment="1">
      <alignment horizontal="center" vertical="center"/>
    </xf>
    <xf numFmtId="0" fontId="114" fillId="0" borderId="122" xfId="0" applyFont="1" applyFill="1" applyBorder="1" applyAlignment="1">
      <alignment horizontal="center" vertical="center" wrapText="1"/>
    </xf>
    <xf numFmtId="0" fontId="117" fillId="0" borderId="0" xfId="0" applyFont="1" applyFill="1"/>
    <xf numFmtId="0" fontId="114" fillId="0" borderId="122" xfId="0" applyFont="1" applyFill="1" applyBorder="1" applyAlignment="1">
      <alignment wrapText="1"/>
    </xf>
    <xf numFmtId="0" fontId="114" fillId="0" borderId="122" xfId="0" applyFont="1" applyFill="1" applyBorder="1" applyAlignment="1">
      <alignment horizontal="left" indent="8"/>
    </xf>
    <xf numFmtId="0" fontId="114" fillId="0" borderId="0" xfId="0" applyFont="1" applyFill="1" applyBorder="1" applyAlignment="1">
      <alignment horizontal="left"/>
    </xf>
    <xf numFmtId="0" fontId="117" fillId="0" borderId="0" xfId="0" applyFont="1" applyFill="1" applyBorder="1"/>
    <xf numFmtId="0" fontId="117" fillId="0" borderId="7" xfId="0" applyFont="1" applyFill="1" applyBorder="1"/>
    <xf numFmtId="0" fontId="114" fillId="0" borderId="0" xfId="0" applyFont="1" applyFill="1" applyBorder="1" applyAlignment="1">
      <alignment horizontal="center" vertical="center"/>
    </xf>
    <xf numFmtId="0" fontId="114" fillId="0" borderId="7" xfId="0" applyFont="1" applyFill="1" applyBorder="1" applyAlignment="1">
      <alignment wrapText="1"/>
    </xf>
    <xf numFmtId="49" fontId="114" fillId="0" borderId="122" xfId="0" applyNumberFormat="1" applyFont="1" applyFill="1" applyBorder="1" applyAlignment="1">
      <alignment horizontal="center" vertical="center" wrapText="1"/>
    </xf>
    <xf numFmtId="0" fontId="114" fillId="0" borderId="122" xfId="0" applyFont="1" applyFill="1" applyBorder="1" applyAlignment="1">
      <alignment horizontal="center"/>
    </xf>
    <xf numFmtId="0" fontId="114" fillId="0" borderId="7" xfId="0" applyFont="1" applyFill="1" applyBorder="1"/>
    <xf numFmtId="0" fontId="114" fillId="0" borderId="122" xfId="0" applyFont="1" applyFill="1" applyBorder="1" applyAlignment="1">
      <alignment horizontal="left" indent="2"/>
    </xf>
    <xf numFmtId="0" fontId="114" fillId="0" borderId="122" xfId="0" applyNumberFormat="1" applyFont="1" applyFill="1" applyBorder="1" applyAlignment="1">
      <alignment horizontal="left" indent="1"/>
    </xf>
    <xf numFmtId="0" fontId="114" fillId="0" borderId="0" xfId="0" applyFont="1" applyFill="1" applyAlignment="1">
      <alignment horizontal="center" vertical="center"/>
    </xf>
    <xf numFmtId="0" fontId="122" fillId="0" borderId="0" xfId="0" applyFont="1" applyFill="1"/>
    <xf numFmtId="0" fontId="122" fillId="0" borderId="0" xfId="0" applyFont="1" applyFill="1" applyAlignment="1">
      <alignment horizontal="center" vertical="center"/>
    </xf>
    <xf numFmtId="0" fontId="116" fillId="0" borderId="122" xfId="0" applyFont="1" applyFill="1" applyBorder="1" applyAlignment="1">
      <alignment horizontal="center" vertical="center" wrapText="1"/>
    </xf>
    <xf numFmtId="0" fontId="114" fillId="79" borderId="122" xfId="0" applyFont="1" applyFill="1" applyBorder="1"/>
    <xf numFmtId="0" fontId="117" fillId="79" borderId="122" xfId="0" applyFont="1" applyFill="1" applyBorder="1"/>
    <xf numFmtId="0" fontId="0" fillId="0" borderId="122" xfId="0" applyBorder="1" applyAlignment="1">
      <alignment horizontal="left" indent="2"/>
    </xf>
    <xf numFmtId="0" fontId="0" fillId="0" borderId="122" xfId="0" applyBorder="1"/>
    <xf numFmtId="0" fontId="0" fillId="0" borderId="123" xfId="0" applyBorder="1" applyAlignment="1">
      <alignment horizontal="left" indent="2"/>
    </xf>
    <xf numFmtId="0" fontId="0" fillId="0" borderId="122" xfId="0" applyFill="1" applyBorder="1" applyAlignment="1">
      <alignment horizontal="left" indent="2"/>
    </xf>
    <xf numFmtId="0" fontId="124" fillId="0" borderId="129" xfId="0" applyNumberFormat="1" applyFont="1" applyFill="1" applyBorder="1" applyAlignment="1">
      <alignment vertical="center" wrapText="1" readingOrder="1"/>
    </xf>
    <xf numFmtId="0" fontId="124" fillId="0" borderId="130" xfId="0" applyNumberFormat="1" applyFont="1" applyFill="1" applyBorder="1" applyAlignment="1">
      <alignment vertical="center" wrapText="1" readingOrder="1"/>
    </xf>
    <xf numFmtId="0" fontId="124" fillId="0" borderId="130" xfId="0" applyNumberFormat="1" applyFont="1" applyFill="1" applyBorder="1" applyAlignment="1">
      <alignment horizontal="left" vertical="center" wrapText="1" indent="1" readingOrder="1"/>
    </xf>
    <xf numFmtId="0" fontId="124" fillId="0" borderId="131" xfId="0" applyNumberFormat="1" applyFont="1" applyFill="1" applyBorder="1" applyAlignment="1">
      <alignment vertical="center" wrapText="1" readingOrder="1"/>
    </xf>
    <xf numFmtId="0" fontId="125" fillId="0" borderId="122" xfId="0" applyNumberFormat="1" applyFont="1" applyFill="1" applyBorder="1" applyAlignment="1">
      <alignment vertical="center" wrapText="1" readingOrder="1"/>
    </xf>
    <xf numFmtId="0" fontId="114" fillId="0" borderId="123" xfId="0" applyFont="1" applyFill="1" applyBorder="1" applyAlignment="1">
      <alignment horizontal="center" vertical="center" wrapText="1"/>
    </xf>
    <xf numFmtId="0" fontId="0" fillId="0" borderId="7" xfId="0" applyBorder="1"/>
    <xf numFmtId="0" fontId="122" fillId="0" borderId="122" xfId="0" applyFont="1" applyBorder="1"/>
    <xf numFmtId="0" fontId="114" fillId="0" borderId="114" xfId="0" applyFont="1" applyFill="1" applyBorder="1" applyAlignment="1">
      <alignment horizontal="center" vertical="center" wrapText="1"/>
    </xf>
    <xf numFmtId="0" fontId="0" fillId="0" borderId="122" xfId="0" applyBorder="1" applyAlignment="1">
      <alignment horizontal="left" indent="3"/>
    </xf>
    <xf numFmtId="9" fontId="2" fillId="0" borderId="3" xfId="20962" applyFont="1" applyBorder="1" applyAlignment="1" applyProtection="1">
      <alignment horizontal="right" vertical="center" wrapText="1"/>
      <protection locked="0"/>
    </xf>
    <xf numFmtId="9" fontId="84" fillId="0" borderId="3" xfId="20962" applyFont="1" applyBorder="1" applyAlignment="1" applyProtection="1">
      <alignment vertical="center" wrapText="1"/>
      <protection locked="0"/>
    </xf>
    <xf numFmtId="9" fontId="84" fillId="0" borderId="22" xfId="20962" applyFont="1" applyBorder="1" applyAlignment="1" applyProtection="1">
      <alignment vertical="center" wrapText="1"/>
      <protection locked="0"/>
    </xf>
    <xf numFmtId="9" fontId="2" fillId="2" borderId="3" xfId="20962" applyFont="1" applyFill="1" applyBorder="1" applyAlignment="1" applyProtection="1">
      <alignment vertical="center"/>
      <protection locked="0"/>
    </xf>
    <xf numFmtId="9" fontId="87" fillId="2" borderId="3" xfId="20962" applyFont="1" applyFill="1" applyBorder="1" applyAlignment="1" applyProtection="1">
      <alignment vertical="center"/>
      <protection locked="0"/>
    </xf>
    <xf numFmtId="9" fontId="87" fillId="2" borderId="22" xfId="20962" applyFont="1" applyFill="1" applyBorder="1" applyAlignment="1" applyProtection="1">
      <alignment vertical="center"/>
      <protection locked="0"/>
    </xf>
    <xf numFmtId="9" fontId="84" fillId="0" borderId="3" xfId="20962" applyFont="1" applyFill="1" applyBorder="1" applyAlignment="1" applyProtection="1">
      <alignment horizontal="center" vertical="center" wrapText="1"/>
      <protection locked="0"/>
    </xf>
    <xf numFmtId="9" fontId="84" fillId="0" borderId="22" xfId="20962" applyFont="1" applyFill="1" applyBorder="1" applyAlignment="1" applyProtection="1">
      <alignment horizontal="center" vertical="center" wrapText="1"/>
      <protection locked="0"/>
    </xf>
    <xf numFmtId="9" fontId="2" fillId="0" borderId="3" xfId="20962" applyFont="1" applyFill="1" applyBorder="1" applyAlignment="1" applyProtection="1">
      <alignment horizontal="center" vertical="center" wrapText="1"/>
      <protection locked="0"/>
    </xf>
    <xf numFmtId="9" fontId="2" fillId="2" borderId="105" xfId="20962" applyFont="1" applyFill="1" applyBorder="1" applyAlignment="1" applyProtection="1">
      <alignment vertical="center"/>
      <protection locked="0"/>
    </xf>
    <xf numFmtId="9" fontId="87" fillId="2" borderId="105" xfId="20962" applyFont="1" applyFill="1" applyBorder="1" applyAlignment="1" applyProtection="1">
      <alignment vertical="center"/>
      <protection locked="0"/>
    </xf>
    <xf numFmtId="9" fontId="87" fillId="2" borderId="99" xfId="20962" applyFont="1" applyFill="1" applyBorder="1" applyAlignment="1" applyProtection="1">
      <alignment vertical="center"/>
      <protection locked="0"/>
    </xf>
    <xf numFmtId="9" fontId="2" fillId="2" borderId="25" xfId="20962" applyFont="1" applyFill="1" applyBorder="1" applyAlignment="1" applyProtection="1">
      <alignment vertical="center"/>
      <protection locked="0"/>
    </xf>
    <xf numFmtId="9" fontId="87" fillId="2" borderId="25" xfId="20962" applyFont="1" applyFill="1" applyBorder="1" applyAlignment="1" applyProtection="1">
      <alignment vertical="center"/>
      <protection locked="0"/>
    </xf>
    <xf numFmtId="9" fontId="87" fillId="2" borderId="26" xfId="20962" applyFont="1" applyFill="1" applyBorder="1" applyAlignment="1" applyProtection="1">
      <alignment vertical="center"/>
      <protection locked="0"/>
    </xf>
    <xf numFmtId="193" fontId="95" fillId="36" borderId="122" xfId="7" applyNumberFormat="1" applyFont="1" applyFill="1" applyBorder="1" applyAlignment="1" applyProtection="1">
      <alignment horizontal="right"/>
    </xf>
    <xf numFmtId="193" fontId="127" fillId="36" borderId="122" xfId="0" applyNumberFormat="1" applyFont="1" applyFill="1" applyBorder="1" applyAlignment="1" applyProtection="1">
      <alignment horizontal="right"/>
    </xf>
    <xf numFmtId="193" fontId="95" fillId="36" borderId="89" xfId="7" applyNumberFormat="1" applyFont="1" applyFill="1" applyBorder="1" applyAlignment="1" applyProtection="1">
      <alignment horizontal="right"/>
    </xf>
    <xf numFmtId="43" fontId="3" fillId="0" borderId="29" xfId="7" applyFont="1" applyFill="1" applyBorder="1" applyAlignment="1">
      <alignment vertical="center"/>
    </xf>
    <xf numFmtId="43" fontId="3" fillId="0" borderId="20" xfId="7" applyFont="1" applyFill="1" applyBorder="1" applyAlignment="1">
      <alignment vertical="center"/>
    </xf>
    <xf numFmtId="43" fontId="3" fillId="0" borderId="98" xfId="7" applyFont="1" applyFill="1" applyBorder="1" applyAlignment="1">
      <alignment vertical="center"/>
    </xf>
    <xf numFmtId="43" fontId="3" fillId="0" borderId="99" xfId="7" applyFont="1" applyFill="1" applyBorder="1" applyAlignment="1">
      <alignment vertical="center"/>
    </xf>
    <xf numFmtId="9" fontId="3" fillId="0" borderId="102" xfId="20962" applyFont="1" applyFill="1" applyBorder="1" applyAlignment="1">
      <alignment vertical="center"/>
    </xf>
    <xf numFmtId="9" fontId="3" fillId="0" borderId="103" xfId="20962" applyFont="1" applyFill="1" applyBorder="1" applyAlignment="1">
      <alignment vertical="center"/>
    </xf>
    <xf numFmtId="164" fontId="106" fillId="78" borderId="122" xfId="948" applyNumberFormat="1" applyFont="1" applyFill="1" applyBorder="1" applyAlignment="1" applyProtection="1">
      <alignment horizontal="right" vertical="center"/>
    </xf>
    <xf numFmtId="10" fontId="106" fillId="0" borderId="107" xfId="20962" applyNumberFormat="1" applyFont="1" applyFill="1" applyBorder="1" applyAlignment="1" applyProtection="1">
      <alignment horizontal="right" vertical="center"/>
      <protection locked="0"/>
    </xf>
    <xf numFmtId="164" fontId="117" fillId="0" borderId="122" xfId="7" applyNumberFormat="1" applyFont="1" applyFill="1" applyBorder="1"/>
    <xf numFmtId="43" fontId="117" fillId="0" borderId="7" xfId="7" applyFont="1" applyFill="1" applyBorder="1"/>
    <xf numFmtId="43" fontId="114" fillId="0" borderId="122" xfId="7" applyFont="1" applyFill="1" applyBorder="1"/>
    <xf numFmtId="43" fontId="114" fillId="0" borderId="122" xfId="7" applyFont="1" applyFill="1" applyBorder="1" applyAlignment="1">
      <alignment horizontal="left" indent="1"/>
    </xf>
    <xf numFmtId="43" fontId="114" fillId="0" borderId="122" xfId="7" applyFont="1" applyFill="1" applyBorder="1" applyAlignment="1">
      <alignment horizontal="left" indent="2"/>
    </xf>
    <xf numFmtId="43" fontId="114" fillId="0" borderId="122" xfId="7" applyFont="1" applyFill="1" applyBorder="1" applyAlignment="1">
      <alignment horizontal="left" indent="3"/>
    </xf>
    <xf numFmtId="43" fontId="114" fillId="0" borderId="122" xfId="7" applyFont="1" applyFill="1" applyBorder="1" applyAlignment="1">
      <alignment horizontal="left" vertical="top" wrapText="1" indent="2"/>
    </xf>
    <xf numFmtId="43" fontId="114" fillId="0" borderId="122" xfId="7" applyFont="1" applyFill="1" applyBorder="1" applyAlignment="1">
      <alignment horizontal="left" wrapText="1" indent="3"/>
    </xf>
    <xf numFmtId="43" fontId="114" fillId="0" borderId="122" xfId="7" applyFont="1" applyFill="1" applyBorder="1" applyAlignment="1">
      <alignment horizontal="left" wrapText="1" indent="2"/>
    </xf>
    <xf numFmtId="43" fontId="114" fillId="0" borderId="122" xfId="7" applyFont="1" applyFill="1" applyBorder="1" applyAlignment="1">
      <alignment horizontal="left" wrapText="1" indent="1"/>
    </xf>
    <xf numFmtId="194" fontId="113" fillId="0" borderId="122" xfId="7" applyNumberFormat="1" applyFont="1" applyFill="1" applyBorder="1" applyAlignment="1">
      <alignment horizontal="left" vertical="center" wrapText="1"/>
    </xf>
    <xf numFmtId="194" fontId="114" fillId="0" borderId="122" xfId="7" applyNumberFormat="1" applyFont="1" applyFill="1" applyBorder="1"/>
    <xf numFmtId="194" fontId="114" fillId="0" borderId="122" xfId="7" applyNumberFormat="1" applyFont="1" applyFill="1" applyBorder="1" applyAlignment="1">
      <alignment horizontal="center" vertical="center" wrapText="1"/>
    </xf>
    <xf numFmtId="194" fontId="114" fillId="0" borderId="122" xfId="7" applyNumberFormat="1" applyFont="1" applyFill="1" applyBorder="1" applyAlignment="1">
      <alignment horizontal="center" vertical="center"/>
    </xf>
    <xf numFmtId="164" fontId="116" fillId="0" borderId="122" xfId="7" applyNumberFormat="1" applyFont="1" applyFill="1" applyBorder="1" applyAlignment="1">
      <alignment horizontal="left" vertical="center" wrapText="1"/>
    </xf>
    <xf numFmtId="164" fontId="117" fillId="0" borderId="122" xfId="7" applyNumberFormat="1" applyFont="1" applyBorder="1"/>
    <xf numFmtId="164" fontId="117" fillId="0" borderId="122" xfId="7" applyNumberFormat="1" applyFont="1" applyBorder="1" applyAlignment="1">
      <alignment horizontal="center" vertical="center"/>
    </xf>
    <xf numFmtId="1" fontId="0" fillId="0" borderId="122" xfId="0" applyNumberFormat="1" applyBorder="1"/>
    <xf numFmtId="1" fontId="0" fillId="0" borderId="123" xfId="0" applyNumberFormat="1" applyBorder="1"/>
    <xf numFmtId="43" fontId="128" fillId="0" borderId="122" xfId="7" applyFont="1" applyBorder="1"/>
    <xf numFmtId="164" fontId="112" fillId="0" borderId="122" xfId="7" applyNumberFormat="1" applyFont="1" applyBorder="1"/>
    <xf numFmtId="9" fontId="0" fillId="0" borderId="122" xfId="20962" applyFont="1" applyBorder="1"/>
    <xf numFmtId="9" fontId="0" fillId="0" borderId="123" xfId="20962" applyFont="1" applyBorder="1"/>
    <xf numFmtId="9" fontId="112" fillId="0" borderId="122" xfId="20962" applyFont="1" applyBorder="1"/>
    <xf numFmtId="43" fontId="122" fillId="0" borderId="122" xfId="7" applyFont="1" applyBorder="1"/>
    <xf numFmtId="43" fontId="122" fillId="0" borderId="123" xfId="7" applyFont="1" applyBorder="1"/>
    <xf numFmtId="9" fontId="84" fillId="0" borderId="23" xfId="20962" applyFont="1" applyBorder="1" applyAlignment="1"/>
    <xf numFmtId="9" fontId="84" fillId="0" borderId="42" xfId="20962" applyFont="1" applyBorder="1" applyAlignment="1"/>
    <xf numFmtId="164" fontId="3" fillId="0" borderId="122" xfId="7" applyNumberFormat="1" applyFont="1" applyFill="1" applyBorder="1"/>
    <xf numFmtId="164" fontId="3" fillId="0" borderId="122" xfId="7" applyNumberFormat="1" applyFont="1" applyFill="1" applyBorder="1" applyAlignment="1">
      <alignment vertical="center"/>
    </xf>
    <xf numFmtId="164" fontId="3" fillId="0" borderId="122" xfId="7" applyNumberFormat="1" applyFont="1" applyBorder="1"/>
    <xf numFmtId="164" fontId="3" fillId="0" borderId="122" xfId="7" applyNumberFormat="1" applyFont="1" applyBorder="1" applyAlignment="1">
      <alignment vertical="center"/>
    </xf>
    <xf numFmtId="43" fontId="9" fillId="37" borderId="0" xfId="7" applyFont="1" applyFill="1" applyBorder="1"/>
    <xf numFmtId="43" fontId="3" fillId="0" borderId="93" xfId="7" applyFont="1" applyFill="1" applyBorder="1" applyAlignment="1">
      <alignment vertical="center"/>
    </xf>
    <xf numFmtId="43" fontId="3" fillId="0" borderId="71" xfId="7" applyFont="1" applyFill="1" applyBorder="1" applyAlignment="1">
      <alignment vertical="center"/>
    </xf>
    <xf numFmtId="43" fontId="3" fillId="3" borderId="91" xfId="7" applyFont="1" applyFill="1" applyBorder="1" applyAlignment="1">
      <alignment vertical="center"/>
    </xf>
    <xf numFmtId="43" fontId="3" fillId="3" borderId="92" xfId="7" applyFont="1" applyFill="1" applyBorder="1" applyAlignment="1">
      <alignment vertical="center"/>
    </xf>
    <xf numFmtId="43" fontId="3" fillId="0" borderId="88" xfId="7" applyFont="1" applyFill="1" applyBorder="1" applyAlignment="1">
      <alignment vertical="center"/>
    </xf>
    <xf numFmtId="43" fontId="3" fillId="0" borderId="94" xfId="7" applyFont="1" applyFill="1" applyBorder="1" applyAlignment="1">
      <alignment vertical="center"/>
    </xf>
    <xf numFmtId="43" fontId="3" fillId="0" borderId="89" xfId="7" applyFont="1" applyFill="1" applyBorder="1" applyAlignment="1">
      <alignment vertical="center"/>
    </xf>
    <xf numFmtId="43" fontId="3" fillId="0" borderId="25" xfId="7" applyFont="1" applyFill="1" applyBorder="1" applyAlignment="1">
      <alignment vertical="center"/>
    </xf>
    <xf numFmtId="43" fontId="3" fillId="0" borderId="27" xfId="7" applyFont="1" applyFill="1" applyBorder="1" applyAlignment="1">
      <alignment vertical="center"/>
    </xf>
    <xf numFmtId="43" fontId="3" fillId="0" borderId="26" xfId="7" applyFont="1" applyFill="1" applyBorder="1" applyAlignment="1">
      <alignment vertical="center"/>
    </xf>
    <xf numFmtId="164" fontId="114" fillId="0" borderId="122" xfId="7" applyNumberFormat="1" applyFont="1" applyFill="1" applyBorder="1"/>
    <xf numFmtId="164" fontId="114" fillId="0" borderId="122" xfId="7" applyNumberFormat="1" applyFont="1" applyFill="1" applyBorder="1" applyAlignment="1">
      <alignment horizontal="left" indent="1"/>
    </xf>
    <xf numFmtId="164" fontId="114" fillId="0" borderId="122" xfId="7" applyNumberFormat="1" applyFont="1" applyBorder="1"/>
    <xf numFmtId="164" fontId="114" fillId="80" borderId="122" xfId="7" applyNumberFormat="1" applyFont="1" applyFill="1" applyBorder="1"/>
    <xf numFmtId="164" fontId="114" fillId="0" borderId="122" xfId="7" applyNumberFormat="1" applyFont="1" applyBorder="1" applyAlignment="1">
      <alignment horizontal="left" indent="1"/>
    </xf>
    <xf numFmtId="0" fontId="94" fillId="0" borderId="73" xfId="0" applyFont="1" applyBorder="1" applyAlignment="1">
      <alignment horizontal="left" wrapText="1"/>
    </xf>
    <xf numFmtId="0" fontId="94" fillId="0" borderId="72" xfId="0" applyFont="1" applyBorder="1" applyAlignment="1">
      <alignment horizontal="left" wrapText="1"/>
    </xf>
    <xf numFmtId="0" fontId="2" fillId="0" borderId="29"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32" xfId="0" applyFont="1" applyFill="1" applyBorder="1" applyAlignment="1" applyProtection="1">
      <alignment horizontal="center"/>
    </xf>
    <xf numFmtId="0" fontId="2" fillId="0" borderId="31" xfId="0" applyFont="1" applyFill="1" applyBorder="1" applyAlignment="1" applyProtection="1">
      <alignment horizontal="center"/>
    </xf>
    <xf numFmtId="0" fontId="86" fillId="0" borderId="4" xfId="0" applyFont="1" applyBorder="1" applyAlignment="1">
      <alignment horizontal="center" vertical="center"/>
    </xf>
    <xf numFmtId="0" fontId="86" fillId="0" borderId="74"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8" xfId="0" applyFont="1" applyFill="1" applyBorder="1" applyAlignment="1">
      <alignment horizontal="center" vertical="center" wrapText="1"/>
    </xf>
    <xf numFmtId="0" fontId="84" fillId="0" borderId="88" xfId="0" applyFont="1" applyFill="1" applyBorder="1" applyAlignment="1">
      <alignment horizontal="center" vertical="center" wrapText="1"/>
    </xf>
    <xf numFmtId="0" fontId="45" fillId="0" borderId="88" xfId="11" applyFont="1" applyFill="1" applyBorder="1" applyAlignment="1" applyProtection="1">
      <alignment horizontal="center" vertical="center" wrapText="1"/>
    </xf>
    <xf numFmtId="0" fontId="45" fillId="0" borderId="89" xfId="11" applyFont="1" applyFill="1" applyBorder="1" applyAlignment="1" applyProtection="1">
      <alignment horizontal="center" vertical="center" wrapText="1"/>
    </xf>
    <xf numFmtId="0" fontId="45" fillId="0" borderId="78"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9" xfId="13" applyFont="1" applyFill="1" applyBorder="1" applyAlignment="1" applyProtection="1">
      <alignment horizontal="center" vertical="center" wrapText="1"/>
      <protection locked="0"/>
    </xf>
    <xf numFmtId="0" fontId="99" fillId="3" borderId="71"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7"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80" xfId="1" applyNumberFormat="1" applyFont="1" applyFill="1" applyBorder="1" applyAlignment="1" applyProtection="1">
      <alignment horizontal="center" vertical="center" wrapText="1"/>
      <protection locked="0"/>
    </xf>
    <xf numFmtId="164" fontId="45" fillId="0" borderId="81" xfId="1" applyNumberFormat="1" applyFont="1" applyFill="1" applyBorder="1" applyAlignment="1" applyProtection="1">
      <alignment horizontal="center" vertical="center" wrapText="1"/>
      <protection locked="0"/>
    </xf>
    <xf numFmtId="0" fontId="3" fillId="0" borderId="79"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86" fillId="0" borderId="82" xfId="0" applyFont="1" applyBorder="1" applyAlignment="1">
      <alignment horizontal="center"/>
    </xf>
    <xf numFmtId="0" fontId="86" fillId="0" borderId="83"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100" fillId="0" borderId="58" xfId="0" applyFont="1" applyFill="1" applyBorder="1" applyAlignment="1">
      <alignment horizontal="left" vertical="center"/>
    </xf>
    <xf numFmtId="0" fontId="100" fillId="0" borderId="59" xfId="0" applyFont="1" applyFill="1" applyBorder="1" applyAlignment="1">
      <alignment horizontal="left" vertical="center"/>
    </xf>
    <xf numFmtId="0" fontId="3" fillId="0" borderId="59"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9" xfId="0" applyFont="1" applyBorder="1" applyAlignment="1">
      <alignment horizontal="center" vertical="center" wrapText="1"/>
    </xf>
    <xf numFmtId="0" fontId="116" fillId="0" borderId="112" xfId="0" applyNumberFormat="1" applyFont="1" applyFill="1" applyBorder="1" applyAlignment="1">
      <alignment horizontal="left" vertical="center" wrapText="1"/>
    </xf>
    <xf numFmtId="0" fontId="116" fillId="0" borderId="113" xfId="0" applyNumberFormat="1" applyFont="1" applyFill="1" applyBorder="1" applyAlignment="1">
      <alignment horizontal="left" vertical="center" wrapText="1"/>
    </xf>
    <xf numFmtId="0" fontId="116" fillId="0" borderId="117" xfId="0" applyNumberFormat="1" applyFont="1" applyFill="1" applyBorder="1" applyAlignment="1">
      <alignment horizontal="left" vertical="center" wrapText="1"/>
    </xf>
    <xf numFmtId="0" fontId="116" fillId="0" borderId="118" xfId="0" applyNumberFormat="1" applyFont="1" applyFill="1" applyBorder="1" applyAlignment="1">
      <alignment horizontal="left" vertical="center" wrapText="1"/>
    </xf>
    <xf numFmtId="0" fontId="116" fillId="0" borderId="120" xfId="0" applyNumberFormat="1" applyFont="1" applyFill="1" applyBorder="1" applyAlignment="1">
      <alignment horizontal="left" vertical="center" wrapText="1"/>
    </xf>
    <xf numFmtId="0" fontId="116" fillId="0" borderId="121" xfId="0" applyNumberFormat="1" applyFont="1" applyFill="1" applyBorder="1" applyAlignment="1">
      <alignment horizontal="left" vertical="center" wrapText="1"/>
    </xf>
    <xf numFmtId="0" fontId="117" fillId="0" borderId="114" xfId="0" applyFont="1" applyFill="1" applyBorder="1" applyAlignment="1">
      <alignment horizontal="center" vertical="center" wrapText="1"/>
    </xf>
    <xf numFmtId="0" fontId="117" fillId="0" borderId="115" xfId="0" applyFont="1" applyFill="1" applyBorder="1" applyAlignment="1">
      <alignment horizontal="center" vertical="center" wrapText="1"/>
    </xf>
    <xf numFmtId="0" fontId="117" fillId="0" borderId="116" xfId="0" applyFont="1" applyFill="1" applyBorder="1" applyAlignment="1">
      <alignment horizontal="center" vertical="center" wrapText="1"/>
    </xf>
    <xf numFmtId="0" fontId="117" fillId="0" borderId="93" xfId="0" applyFont="1" applyFill="1" applyBorder="1" applyAlignment="1">
      <alignment horizontal="center" vertical="center" wrapText="1"/>
    </xf>
    <xf numFmtId="0" fontId="117" fillId="0" borderId="119" xfId="0" applyFont="1" applyFill="1" applyBorder="1" applyAlignment="1">
      <alignment horizontal="center" vertical="center" wrapText="1"/>
    </xf>
    <xf numFmtId="0" fontId="117" fillId="0" borderId="83" xfId="0" applyFont="1" applyFill="1" applyBorder="1" applyAlignment="1">
      <alignment horizontal="center" vertical="center" wrapText="1"/>
    </xf>
    <xf numFmtId="0" fontId="114" fillId="0" borderId="123" xfId="0" applyFont="1" applyFill="1" applyBorder="1" applyAlignment="1">
      <alignment horizontal="center" vertical="center" wrapText="1"/>
    </xf>
    <xf numFmtId="0" fontId="114" fillId="0" borderId="7" xfId="0" applyFont="1" applyFill="1" applyBorder="1" applyAlignment="1">
      <alignment horizontal="center" vertical="center" wrapText="1"/>
    </xf>
    <xf numFmtId="0" fontId="114" fillId="0" borderId="122" xfId="0" applyFont="1" applyFill="1" applyBorder="1" applyAlignment="1">
      <alignment horizontal="center" vertical="center" wrapText="1"/>
    </xf>
    <xf numFmtId="0" fontId="121" fillId="0" borderId="122" xfId="0" applyFont="1" applyFill="1" applyBorder="1" applyAlignment="1">
      <alignment horizontal="center" vertical="center"/>
    </xf>
    <xf numFmtId="0" fontId="121" fillId="0" borderId="114" xfId="0" applyFont="1" applyFill="1" applyBorder="1" applyAlignment="1">
      <alignment horizontal="center" vertical="center"/>
    </xf>
    <xf numFmtId="0" fontId="121" fillId="0" borderId="116" xfId="0" applyFont="1" applyFill="1" applyBorder="1" applyAlignment="1">
      <alignment horizontal="center" vertical="center"/>
    </xf>
    <xf numFmtId="0" fontId="121" fillId="0" borderId="93" xfId="0" applyFont="1" applyFill="1" applyBorder="1" applyAlignment="1">
      <alignment horizontal="center" vertical="center"/>
    </xf>
    <xf numFmtId="0" fontId="121" fillId="0" borderId="83" xfId="0" applyFont="1" applyFill="1" applyBorder="1" applyAlignment="1">
      <alignment horizontal="center" vertical="center"/>
    </xf>
    <xf numFmtId="0" fontId="117" fillId="0" borderId="122" xfId="0" applyFont="1" applyFill="1" applyBorder="1" applyAlignment="1">
      <alignment horizontal="center" vertical="center" wrapText="1"/>
    </xf>
    <xf numFmtId="0" fontId="117" fillId="0" borderId="78" xfId="0" applyFont="1" applyFill="1" applyBorder="1" applyAlignment="1">
      <alignment horizontal="center" vertical="center" wrapText="1"/>
    </xf>
    <xf numFmtId="0" fontId="117" fillId="0" borderId="76" xfId="0" applyFont="1" applyFill="1" applyBorder="1" applyAlignment="1">
      <alignment horizontal="center" vertical="center" wrapText="1"/>
    </xf>
    <xf numFmtId="0" fontId="114" fillId="0" borderId="124" xfId="0" applyFont="1" applyFill="1" applyBorder="1" applyAlignment="1">
      <alignment horizontal="center" vertical="center" wrapText="1"/>
    </xf>
    <xf numFmtId="0" fontId="114" fillId="0" borderId="125" xfId="0" applyFont="1" applyFill="1" applyBorder="1" applyAlignment="1">
      <alignment horizontal="center" vertical="center" wrapText="1"/>
    </xf>
    <xf numFmtId="0" fontId="114" fillId="0" borderId="126" xfId="0" applyFont="1" applyFill="1" applyBorder="1" applyAlignment="1">
      <alignment horizontal="center" vertical="center" wrapText="1"/>
    </xf>
    <xf numFmtId="0" fontId="117" fillId="0" borderId="84" xfId="0" applyFont="1" applyFill="1" applyBorder="1" applyAlignment="1">
      <alignment horizontal="center" vertical="center" wrapText="1"/>
    </xf>
    <xf numFmtId="0" fontId="117" fillId="0" borderId="7" xfId="0" applyFont="1" applyFill="1" applyBorder="1" applyAlignment="1">
      <alignment horizontal="center" vertical="center" wrapText="1"/>
    </xf>
    <xf numFmtId="0" fontId="114" fillId="0" borderId="84" xfId="0" applyFont="1" applyFill="1" applyBorder="1" applyAlignment="1">
      <alignment horizontal="center" vertical="center" wrapText="1"/>
    </xf>
    <xf numFmtId="0" fontId="114" fillId="0" borderId="78" xfId="0" applyFont="1" applyFill="1" applyBorder="1" applyAlignment="1">
      <alignment horizontal="center" vertical="center" wrapText="1"/>
    </xf>
    <xf numFmtId="0" fontId="114" fillId="0" borderId="0" xfId="0" applyFont="1" applyFill="1" applyBorder="1" applyAlignment="1">
      <alignment horizontal="center" vertical="center" wrapText="1"/>
    </xf>
    <xf numFmtId="0" fontId="114" fillId="0" borderId="76" xfId="0" applyFont="1" applyFill="1" applyBorder="1" applyAlignment="1">
      <alignment horizontal="center" vertical="center" wrapText="1"/>
    </xf>
    <xf numFmtId="0" fontId="114" fillId="0" borderId="83" xfId="0" applyFont="1" applyFill="1" applyBorder="1" applyAlignment="1">
      <alignment horizontal="center" vertical="center" wrapText="1"/>
    </xf>
    <xf numFmtId="0" fontId="117" fillId="0" borderId="114" xfId="0" applyFont="1" applyFill="1" applyBorder="1" applyAlignment="1">
      <alignment horizontal="center" vertical="top" wrapText="1"/>
    </xf>
    <xf numFmtId="0" fontId="117" fillId="0" borderId="116" xfId="0" applyFont="1" applyFill="1" applyBorder="1" applyAlignment="1">
      <alignment horizontal="center" vertical="top" wrapText="1"/>
    </xf>
    <xf numFmtId="0" fontId="117" fillId="0" borderId="78" xfId="0" applyFont="1" applyFill="1" applyBorder="1" applyAlignment="1">
      <alignment horizontal="center" vertical="top" wrapText="1"/>
    </xf>
    <xf numFmtId="0" fontId="117" fillId="0" borderId="76" xfId="0" applyFont="1" applyFill="1" applyBorder="1" applyAlignment="1">
      <alignment horizontal="center" vertical="top" wrapText="1"/>
    </xf>
    <xf numFmtId="0" fontId="117" fillId="0" borderId="93" xfId="0" applyFont="1" applyFill="1" applyBorder="1" applyAlignment="1">
      <alignment horizontal="center" vertical="top" wrapText="1"/>
    </xf>
    <xf numFmtId="0" fontId="117" fillId="0" borderId="83" xfId="0" applyFont="1" applyFill="1" applyBorder="1" applyAlignment="1">
      <alignment horizontal="center" vertical="top" wrapText="1"/>
    </xf>
    <xf numFmtId="0" fontId="114" fillId="0" borderId="0" xfId="0" applyFont="1" applyFill="1" applyBorder="1" applyAlignment="1">
      <alignment horizontal="center" vertical="center"/>
    </xf>
    <xf numFmtId="0" fontId="114" fillId="0" borderId="76" xfId="0" applyFont="1" applyFill="1" applyBorder="1" applyAlignment="1">
      <alignment horizontal="center" vertical="center"/>
    </xf>
    <xf numFmtId="0" fontId="114" fillId="0" borderId="78" xfId="0" applyFont="1" applyFill="1" applyBorder="1" applyAlignment="1">
      <alignment horizontal="center" vertical="center"/>
    </xf>
    <xf numFmtId="0" fontId="114" fillId="0" borderId="124" xfId="0" applyFont="1" applyFill="1" applyBorder="1" applyAlignment="1">
      <alignment horizontal="center" vertical="center"/>
    </xf>
    <xf numFmtId="0" fontId="114" fillId="0" borderId="125" xfId="0" applyFont="1" applyFill="1" applyBorder="1" applyAlignment="1">
      <alignment horizontal="center" vertical="center"/>
    </xf>
    <xf numFmtId="0" fontId="114" fillId="0" borderId="126" xfId="0" applyFont="1" applyFill="1" applyBorder="1" applyAlignment="1">
      <alignment horizontal="center" vertical="center"/>
    </xf>
    <xf numFmtId="0" fontId="114" fillId="0" borderId="114" xfId="0" applyFont="1" applyFill="1" applyBorder="1" applyAlignment="1">
      <alignment horizontal="center" vertical="top" wrapText="1"/>
    </xf>
    <xf numFmtId="0" fontId="114" fillId="0" borderId="115" xfId="0" applyFont="1" applyFill="1" applyBorder="1" applyAlignment="1">
      <alignment horizontal="center" vertical="top" wrapText="1"/>
    </xf>
    <xf numFmtId="0" fontId="114" fillId="0" borderId="116" xfId="0" applyFont="1" applyFill="1" applyBorder="1" applyAlignment="1">
      <alignment horizontal="center" vertical="top" wrapText="1"/>
    </xf>
    <xf numFmtId="0" fontId="114" fillId="0" borderId="125" xfId="0" applyFont="1" applyFill="1" applyBorder="1" applyAlignment="1">
      <alignment horizontal="center" vertical="top" wrapText="1"/>
    </xf>
    <xf numFmtId="0" fontId="114" fillId="0" borderId="126" xfId="0" applyFont="1" applyFill="1" applyBorder="1" applyAlignment="1">
      <alignment horizontal="center" vertical="top" wrapText="1"/>
    </xf>
    <xf numFmtId="0" fontId="114" fillId="0" borderId="123" xfId="0" applyFont="1" applyFill="1" applyBorder="1" applyAlignment="1">
      <alignment horizontal="center" vertical="top" wrapText="1"/>
    </xf>
    <xf numFmtId="0" fontId="114" fillId="0" borderId="7" xfId="0" applyFont="1" applyFill="1" applyBorder="1" applyAlignment="1">
      <alignment horizontal="center" vertical="top" wrapText="1"/>
    </xf>
    <xf numFmtId="0" fontId="116" fillId="0" borderId="127" xfId="0" applyNumberFormat="1" applyFont="1" applyFill="1" applyBorder="1" applyAlignment="1">
      <alignment horizontal="left" vertical="top" wrapText="1"/>
    </xf>
    <xf numFmtId="0" fontId="116" fillId="0" borderId="128" xfId="0" applyNumberFormat="1" applyFont="1" applyFill="1" applyBorder="1" applyAlignment="1">
      <alignment horizontal="left" vertical="top" wrapText="1"/>
    </xf>
    <xf numFmtId="0" fontId="122" fillId="0" borderId="123" xfId="0" applyFont="1" applyBorder="1" applyAlignment="1">
      <alignment horizontal="center" vertical="center" wrapText="1"/>
    </xf>
    <xf numFmtId="0" fontId="122" fillId="0" borderId="114" xfId="0" applyFont="1" applyBorder="1" applyAlignment="1">
      <alignment horizontal="center" vertical="center" wrapText="1"/>
    </xf>
    <xf numFmtId="0" fontId="126" fillId="0" borderId="122" xfId="0" applyFont="1" applyBorder="1" applyAlignment="1">
      <alignment horizontal="center" vertical="center"/>
    </xf>
    <xf numFmtId="0" fontId="123" fillId="0" borderId="122" xfId="0" applyFont="1" applyBorder="1" applyAlignment="1">
      <alignment horizontal="center" vertical="center" wrapText="1"/>
    </xf>
  </cellXfs>
  <cellStyles count="20966">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zoomScaleNormal="100" workbookViewId="0">
      <selection activeCell="C2" sqref="C2:C5"/>
    </sheetView>
  </sheetViews>
  <sheetFormatPr defaultColWidth="9.28515625" defaultRowHeight="14.25"/>
  <cols>
    <col min="1" max="1" width="10.28515625" style="4" customWidth="1"/>
    <col min="2" max="2" width="138.28515625" style="5" bestFit="1" customWidth="1"/>
    <col min="3" max="3" width="39.42578125" style="5" customWidth="1"/>
    <col min="4" max="6" width="9.28515625" style="5"/>
    <col min="7" max="7" width="25" style="5" customWidth="1"/>
    <col min="8" max="16384" width="9.28515625" style="5"/>
  </cols>
  <sheetData>
    <row r="1" spans="1:3" ht="15">
      <c r="A1" s="206"/>
      <c r="B1" s="254" t="s">
        <v>344</v>
      </c>
      <c r="C1" s="206"/>
    </row>
    <row r="2" spans="1:3">
      <c r="A2" s="255">
        <v>1</v>
      </c>
      <c r="B2" s="402" t="s">
        <v>345</v>
      </c>
      <c r="C2" s="112" t="s">
        <v>741</v>
      </c>
    </row>
    <row r="3" spans="1:3">
      <c r="A3" s="255">
        <v>2</v>
      </c>
      <c r="B3" s="403" t="s">
        <v>341</v>
      </c>
      <c r="C3" s="112" t="s">
        <v>742</v>
      </c>
    </row>
    <row r="4" spans="1:3">
      <c r="A4" s="255">
        <v>3</v>
      </c>
      <c r="B4" s="404" t="s">
        <v>346</v>
      </c>
      <c r="C4" s="112" t="s">
        <v>743</v>
      </c>
    </row>
    <row r="5" spans="1:3">
      <c r="A5" s="256">
        <v>4</v>
      </c>
      <c r="B5" s="405" t="s">
        <v>342</v>
      </c>
      <c r="C5" s="112" t="s">
        <v>744</v>
      </c>
    </row>
    <row r="6" spans="1:3" s="257" customFormat="1" ht="45.75" customHeight="1">
      <c r="A6" s="678" t="s">
        <v>420</v>
      </c>
      <c r="B6" s="679"/>
      <c r="C6" s="679"/>
    </row>
    <row r="7" spans="1:3" ht="15">
      <c r="A7" s="258" t="s">
        <v>30</v>
      </c>
      <c r="B7" s="254" t="s">
        <v>343</v>
      </c>
    </row>
    <row r="8" spans="1:3">
      <c r="A8" s="206">
        <v>1</v>
      </c>
      <c r="B8" s="303" t="s">
        <v>21</v>
      </c>
    </row>
    <row r="9" spans="1:3">
      <c r="A9" s="206">
        <v>2</v>
      </c>
      <c r="B9" s="304" t="s">
        <v>22</v>
      </c>
    </row>
    <row r="10" spans="1:3">
      <c r="A10" s="206">
        <v>3</v>
      </c>
      <c r="B10" s="304" t="s">
        <v>23</v>
      </c>
    </row>
    <row r="11" spans="1:3">
      <c r="A11" s="206">
        <v>4</v>
      </c>
      <c r="B11" s="304" t="s">
        <v>24</v>
      </c>
      <c r="C11" s="117"/>
    </row>
    <row r="12" spans="1:3">
      <c r="A12" s="206">
        <v>5</v>
      </c>
      <c r="B12" s="304" t="s">
        <v>25</v>
      </c>
    </row>
    <row r="13" spans="1:3">
      <c r="A13" s="206">
        <v>6</v>
      </c>
      <c r="B13" s="305" t="s">
        <v>353</v>
      </c>
    </row>
    <row r="14" spans="1:3">
      <c r="A14" s="206">
        <v>7</v>
      </c>
      <c r="B14" s="304" t="s">
        <v>347</v>
      </c>
    </row>
    <row r="15" spans="1:3">
      <c r="A15" s="206">
        <v>8</v>
      </c>
      <c r="B15" s="304" t="s">
        <v>348</v>
      </c>
    </row>
    <row r="16" spans="1:3">
      <c r="A16" s="206">
        <v>9</v>
      </c>
      <c r="B16" s="304" t="s">
        <v>26</v>
      </c>
    </row>
    <row r="17" spans="1:2">
      <c r="A17" s="401" t="s">
        <v>419</v>
      </c>
      <c r="B17" s="400" t="s">
        <v>406</v>
      </c>
    </row>
    <row r="18" spans="1:2">
      <c r="A18" s="206">
        <v>10</v>
      </c>
      <c r="B18" s="304" t="s">
        <v>27</v>
      </c>
    </row>
    <row r="19" spans="1:2">
      <c r="A19" s="206">
        <v>11</v>
      </c>
      <c r="B19" s="305" t="s">
        <v>349</v>
      </c>
    </row>
    <row r="20" spans="1:2">
      <c r="A20" s="206">
        <v>12</v>
      </c>
      <c r="B20" s="305" t="s">
        <v>28</v>
      </c>
    </row>
    <row r="21" spans="1:2">
      <c r="A21" s="457">
        <v>13</v>
      </c>
      <c r="B21" s="458" t="s">
        <v>350</v>
      </c>
    </row>
    <row r="22" spans="1:2">
      <c r="A22" s="457">
        <v>14</v>
      </c>
      <c r="B22" s="459" t="s">
        <v>377</v>
      </c>
    </row>
    <row r="23" spans="1:2">
      <c r="A23" s="460">
        <v>15</v>
      </c>
      <c r="B23" s="461" t="s">
        <v>29</v>
      </c>
    </row>
    <row r="24" spans="1:2">
      <c r="A24" s="460">
        <v>15.1</v>
      </c>
      <c r="B24" s="462" t="s">
        <v>433</v>
      </c>
    </row>
    <row r="25" spans="1:2">
      <c r="A25" s="460">
        <v>16</v>
      </c>
      <c r="B25" s="462" t="s">
        <v>497</v>
      </c>
    </row>
    <row r="26" spans="1:2">
      <c r="A26" s="460">
        <v>17</v>
      </c>
      <c r="B26" s="462" t="s">
        <v>538</v>
      </c>
    </row>
    <row r="27" spans="1:2">
      <c r="A27" s="460">
        <v>18</v>
      </c>
      <c r="B27" s="462" t="s">
        <v>708</v>
      </c>
    </row>
    <row r="28" spans="1:2">
      <c r="A28" s="460">
        <v>19</v>
      </c>
      <c r="B28" s="462" t="s">
        <v>709</v>
      </c>
    </row>
    <row r="29" spans="1:2">
      <c r="A29" s="460">
        <v>20</v>
      </c>
      <c r="B29" s="561" t="s">
        <v>539</v>
      </c>
    </row>
    <row r="30" spans="1:2">
      <c r="A30" s="460">
        <v>21</v>
      </c>
      <c r="B30" s="462" t="s">
        <v>705</v>
      </c>
    </row>
    <row r="31" spans="1:2">
      <c r="A31" s="460">
        <v>22</v>
      </c>
      <c r="B31" s="462" t="s">
        <v>540</v>
      </c>
    </row>
    <row r="32" spans="1:2">
      <c r="A32" s="460">
        <v>23</v>
      </c>
      <c r="B32" s="462" t="s">
        <v>541</v>
      </c>
    </row>
    <row r="33" spans="1:2">
      <c r="A33" s="460">
        <v>24</v>
      </c>
      <c r="B33" s="462" t="s">
        <v>542</v>
      </c>
    </row>
    <row r="34" spans="1:2">
      <c r="A34" s="460">
        <v>25</v>
      </c>
      <c r="B34" s="462" t="s">
        <v>543</v>
      </c>
    </row>
    <row r="35" spans="1:2">
      <c r="A35" s="460">
        <v>26</v>
      </c>
      <c r="B35" s="462" t="s">
        <v>740</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zoomScale="90" zoomScaleNormal="90" workbookViewId="0">
      <pane xSplit="1" ySplit="5" topLeftCell="B36" activePane="bottomRight" state="frozen"/>
      <selection activeCell="B9" sqref="B9"/>
      <selection pane="topRight" activeCell="B9" sqref="B9"/>
      <selection pane="bottomLeft" activeCell="B9" sqref="B9"/>
      <selection pane="bottomRight" activeCell="C6" sqref="C6:C52"/>
    </sheetView>
  </sheetViews>
  <sheetFormatPr defaultColWidth="9.28515625" defaultRowHeight="12.75"/>
  <cols>
    <col min="1" max="1" width="9.5703125" style="120" bestFit="1" customWidth="1"/>
    <col min="2" max="2" width="132.42578125" style="4" customWidth="1"/>
    <col min="3" max="3" width="18.42578125" style="4" customWidth="1"/>
    <col min="4" max="16384" width="9.28515625" style="4"/>
  </cols>
  <sheetData>
    <row r="1" spans="1:3">
      <c r="A1" s="2" t="s">
        <v>31</v>
      </c>
      <c r="B1" s="3" t="str">
        <f>'Info '!C2</f>
        <v>JSC " Halyk Bank Georgia"</v>
      </c>
    </row>
    <row r="2" spans="1:3" s="107" customFormat="1" ht="15.75" customHeight="1">
      <c r="A2" s="107" t="s">
        <v>32</v>
      </c>
      <c r="B2" s="481">
        <f>'1. key ratios '!B2</f>
        <v>44469</v>
      </c>
    </row>
    <row r="3" spans="1:3" s="107" customFormat="1" ht="15.75" customHeight="1"/>
    <row r="4" spans="1:3" ht="13.5" thickBot="1">
      <c r="A4" s="120" t="s">
        <v>246</v>
      </c>
      <c r="B4" s="187" t="s">
        <v>245</v>
      </c>
    </row>
    <row r="5" spans="1:3">
      <c r="A5" s="121" t="s">
        <v>7</v>
      </c>
      <c r="B5" s="122"/>
      <c r="C5" s="123" t="s">
        <v>74</v>
      </c>
    </row>
    <row r="6" spans="1:3">
      <c r="A6" s="124">
        <v>1</v>
      </c>
      <c r="B6" s="125" t="s">
        <v>244</v>
      </c>
      <c r="C6" s="126">
        <f>SUM(C7:C11)</f>
        <v>110971057</v>
      </c>
    </row>
    <row r="7" spans="1:3">
      <c r="A7" s="124">
        <v>2</v>
      </c>
      <c r="B7" s="127" t="s">
        <v>243</v>
      </c>
      <c r="C7" s="128">
        <v>76000000</v>
      </c>
    </row>
    <row r="8" spans="1:3">
      <c r="A8" s="124">
        <v>3</v>
      </c>
      <c r="B8" s="129" t="s">
        <v>242</v>
      </c>
      <c r="C8" s="128">
        <v>0</v>
      </c>
    </row>
    <row r="9" spans="1:3">
      <c r="A9" s="124">
        <v>4</v>
      </c>
      <c r="B9" s="129" t="s">
        <v>241</v>
      </c>
      <c r="C9" s="128">
        <v>1964386</v>
      </c>
    </row>
    <row r="10" spans="1:3">
      <c r="A10" s="124">
        <v>5</v>
      </c>
      <c r="B10" s="129" t="s">
        <v>240</v>
      </c>
      <c r="C10" s="128">
        <v>0</v>
      </c>
    </row>
    <row r="11" spans="1:3">
      <c r="A11" s="124">
        <v>6</v>
      </c>
      <c r="B11" s="130" t="s">
        <v>239</v>
      </c>
      <c r="C11" s="128">
        <v>33006671</v>
      </c>
    </row>
    <row r="12" spans="1:3" s="93" customFormat="1">
      <c r="A12" s="124">
        <v>7</v>
      </c>
      <c r="B12" s="125" t="s">
        <v>238</v>
      </c>
      <c r="C12" s="131">
        <f>SUM(C13:C27)</f>
        <v>6553813</v>
      </c>
    </row>
    <row r="13" spans="1:3" s="93" customFormat="1">
      <c r="A13" s="124">
        <v>8</v>
      </c>
      <c r="B13" s="132" t="s">
        <v>237</v>
      </c>
      <c r="C13" s="133">
        <v>1964386</v>
      </c>
    </row>
    <row r="14" spans="1:3" s="93" customFormat="1" ht="25.5">
      <c r="A14" s="124">
        <v>9</v>
      </c>
      <c r="B14" s="134" t="s">
        <v>236</v>
      </c>
      <c r="C14" s="133">
        <v>0</v>
      </c>
    </row>
    <row r="15" spans="1:3" s="93" customFormat="1">
      <c r="A15" s="124">
        <v>10</v>
      </c>
      <c r="B15" s="135" t="s">
        <v>235</v>
      </c>
      <c r="C15" s="133">
        <v>4589427</v>
      </c>
    </row>
    <row r="16" spans="1:3" s="93" customFormat="1">
      <c r="A16" s="124">
        <v>11</v>
      </c>
      <c r="B16" s="136" t="s">
        <v>234</v>
      </c>
      <c r="C16" s="133">
        <v>0</v>
      </c>
    </row>
    <row r="17" spans="1:3" s="93" customFormat="1">
      <c r="A17" s="124">
        <v>12</v>
      </c>
      <c r="B17" s="135" t="s">
        <v>233</v>
      </c>
      <c r="C17" s="133">
        <v>0</v>
      </c>
    </row>
    <row r="18" spans="1:3" s="93" customFormat="1">
      <c r="A18" s="124">
        <v>13</v>
      </c>
      <c r="B18" s="135" t="s">
        <v>232</v>
      </c>
      <c r="C18" s="133">
        <v>0</v>
      </c>
    </row>
    <row r="19" spans="1:3" s="93" customFormat="1">
      <c r="A19" s="124">
        <v>14</v>
      </c>
      <c r="B19" s="135" t="s">
        <v>231</v>
      </c>
      <c r="C19" s="133">
        <v>0</v>
      </c>
    </row>
    <row r="20" spans="1:3" s="93" customFormat="1">
      <c r="A20" s="124">
        <v>15</v>
      </c>
      <c r="B20" s="135" t="s">
        <v>230</v>
      </c>
      <c r="C20" s="133">
        <v>0</v>
      </c>
    </row>
    <row r="21" spans="1:3" s="93" customFormat="1" ht="25.5">
      <c r="A21" s="124">
        <v>16</v>
      </c>
      <c r="B21" s="134" t="s">
        <v>229</v>
      </c>
      <c r="C21" s="133">
        <v>0</v>
      </c>
    </row>
    <row r="22" spans="1:3" s="93" customFormat="1">
      <c r="A22" s="124">
        <v>17</v>
      </c>
      <c r="B22" s="137" t="s">
        <v>228</v>
      </c>
      <c r="C22" s="133">
        <v>0</v>
      </c>
    </row>
    <row r="23" spans="1:3" s="93" customFormat="1">
      <c r="A23" s="124">
        <v>18</v>
      </c>
      <c r="B23" s="134" t="s">
        <v>227</v>
      </c>
      <c r="C23" s="133">
        <v>0</v>
      </c>
    </row>
    <row r="24" spans="1:3" s="93" customFormat="1" ht="25.5">
      <c r="A24" s="124">
        <v>19</v>
      </c>
      <c r="B24" s="134" t="s">
        <v>204</v>
      </c>
      <c r="C24" s="133">
        <v>0</v>
      </c>
    </row>
    <row r="25" spans="1:3" s="93" customFormat="1">
      <c r="A25" s="124">
        <v>20</v>
      </c>
      <c r="B25" s="138" t="s">
        <v>226</v>
      </c>
      <c r="C25" s="133">
        <v>0</v>
      </c>
    </row>
    <row r="26" spans="1:3" s="93" customFormat="1">
      <c r="A26" s="124">
        <v>21</v>
      </c>
      <c r="B26" s="138" t="s">
        <v>225</v>
      </c>
      <c r="C26" s="133">
        <v>0</v>
      </c>
    </row>
    <row r="27" spans="1:3" s="93" customFormat="1">
      <c r="A27" s="124">
        <v>22</v>
      </c>
      <c r="B27" s="138" t="s">
        <v>224</v>
      </c>
      <c r="C27" s="133">
        <v>0</v>
      </c>
    </row>
    <row r="28" spans="1:3" s="93" customFormat="1">
      <c r="A28" s="124">
        <v>23</v>
      </c>
      <c r="B28" s="139" t="s">
        <v>223</v>
      </c>
      <c r="C28" s="131">
        <f>C6-C12</f>
        <v>104417244</v>
      </c>
    </row>
    <row r="29" spans="1:3" s="93" customFormat="1">
      <c r="A29" s="140"/>
      <c r="B29" s="141"/>
      <c r="C29" s="133"/>
    </row>
    <row r="30" spans="1:3" s="93" customFormat="1">
      <c r="A30" s="140">
        <v>24</v>
      </c>
      <c r="B30" s="139" t="s">
        <v>222</v>
      </c>
      <c r="C30" s="131">
        <f>C31+C34</f>
        <v>0</v>
      </c>
    </row>
    <row r="31" spans="1:3" s="93" customFormat="1">
      <c r="A31" s="140">
        <v>25</v>
      </c>
      <c r="B31" s="129" t="s">
        <v>221</v>
      </c>
      <c r="C31" s="142">
        <f>C32+C33</f>
        <v>0</v>
      </c>
    </row>
    <row r="32" spans="1:3" s="93" customFormat="1">
      <c r="A32" s="140">
        <v>26</v>
      </c>
      <c r="B32" s="143" t="s">
        <v>302</v>
      </c>
      <c r="C32" s="133"/>
    </row>
    <row r="33" spans="1:3" s="93" customFormat="1">
      <c r="A33" s="140">
        <v>27</v>
      </c>
      <c r="B33" s="143" t="s">
        <v>220</v>
      </c>
      <c r="C33" s="133"/>
    </row>
    <row r="34" spans="1:3" s="93" customFormat="1">
      <c r="A34" s="140">
        <v>28</v>
      </c>
      <c r="B34" s="129" t="s">
        <v>219</v>
      </c>
      <c r="C34" s="133"/>
    </row>
    <row r="35" spans="1:3" s="93" customFormat="1">
      <c r="A35" s="140">
        <v>29</v>
      </c>
      <c r="B35" s="139" t="s">
        <v>218</v>
      </c>
      <c r="C35" s="131">
        <f>SUM(C36:C40)</f>
        <v>0</v>
      </c>
    </row>
    <row r="36" spans="1:3" s="93" customFormat="1">
      <c r="A36" s="140">
        <v>30</v>
      </c>
      <c r="B36" s="134" t="s">
        <v>217</v>
      </c>
      <c r="C36" s="133"/>
    </row>
    <row r="37" spans="1:3" s="93" customFormat="1">
      <c r="A37" s="140">
        <v>31</v>
      </c>
      <c r="B37" s="135" t="s">
        <v>216</v>
      </c>
      <c r="C37" s="133"/>
    </row>
    <row r="38" spans="1:3" s="93" customFormat="1" ht="25.5">
      <c r="A38" s="140">
        <v>32</v>
      </c>
      <c r="B38" s="134" t="s">
        <v>215</v>
      </c>
      <c r="C38" s="133"/>
    </row>
    <row r="39" spans="1:3" s="93" customFormat="1" ht="25.5">
      <c r="A39" s="140">
        <v>33</v>
      </c>
      <c r="B39" s="134" t="s">
        <v>204</v>
      </c>
      <c r="C39" s="133"/>
    </row>
    <row r="40" spans="1:3" s="93" customFormat="1">
      <c r="A40" s="140">
        <v>34</v>
      </c>
      <c r="B40" s="138" t="s">
        <v>214</v>
      </c>
      <c r="C40" s="133"/>
    </row>
    <row r="41" spans="1:3" s="93" customFormat="1">
      <c r="A41" s="140">
        <v>35</v>
      </c>
      <c r="B41" s="139" t="s">
        <v>213</v>
      </c>
      <c r="C41" s="131">
        <f>C30-C35</f>
        <v>0</v>
      </c>
    </row>
    <row r="42" spans="1:3" s="93" customFormat="1">
      <c r="A42" s="140"/>
      <c r="B42" s="141"/>
      <c r="C42" s="133"/>
    </row>
    <row r="43" spans="1:3" s="93" customFormat="1">
      <c r="A43" s="140">
        <v>36</v>
      </c>
      <c r="B43" s="144" t="s">
        <v>212</v>
      </c>
      <c r="C43" s="131">
        <f>SUM(C44:C46)</f>
        <v>40966363.270000003</v>
      </c>
    </row>
    <row r="44" spans="1:3" s="93" customFormat="1">
      <c r="A44" s="140">
        <v>37</v>
      </c>
      <c r="B44" s="129" t="s">
        <v>211</v>
      </c>
      <c r="C44" s="133">
        <v>31228000</v>
      </c>
    </row>
    <row r="45" spans="1:3" s="93" customFormat="1">
      <c r="A45" s="140">
        <v>38</v>
      </c>
      <c r="B45" s="129" t="s">
        <v>210</v>
      </c>
      <c r="C45" s="133">
        <v>0</v>
      </c>
    </row>
    <row r="46" spans="1:3" s="93" customFormat="1">
      <c r="A46" s="140">
        <v>39</v>
      </c>
      <c r="B46" s="129" t="s">
        <v>209</v>
      </c>
      <c r="C46" s="133">
        <v>9738363.2700000014</v>
      </c>
    </row>
    <row r="47" spans="1:3" s="93" customFormat="1">
      <c r="A47" s="140">
        <v>40</v>
      </c>
      <c r="B47" s="144" t="s">
        <v>208</v>
      </c>
      <c r="C47" s="131">
        <f>SUM(C48:C51)</f>
        <v>0</v>
      </c>
    </row>
    <row r="48" spans="1:3" s="93" customFormat="1">
      <c r="A48" s="140">
        <v>41</v>
      </c>
      <c r="B48" s="134" t="s">
        <v>207</v>
      </c>
      <c r="C48" s="133"/>
    </row>
    <row r="49" spans="1:3" s="93" customFormat="1">
      <c r="A49" s="140">
        <v>42</v>
      </c>
      <c r="B49" s="135" t="s">
        <v>206</v>
      </c>
      <c r="C49" s="133"/>
    </row>
    <row r="50" spans="1:3" s="93" customFormat="1">
      <c r="A50" s="140">
        <v>43</v>
      </c>
      <c r="B50" s="134" t="s">
        <v>205</v>
      </c>
      <c r="C50" s="133"/>
    </row>
    <row r="51" spans="1:3" s="93" customFormat="1" ht="25.5">
      <c r="A51" s="140">
        <v>44</v>
      </c>
      <c r="B51" s="134" t="s">
        <v>204</v>
      </c>
      <c r="C51" s="133"/>
    </row>
    <row r="52" spans="1:3" s="93" customFormat="1" ht="13.5" thickBot="1">
      <c r="A52" s="145">
        <v>45</v>
      </c>
      <c r="B52" s="146" t="s">
        <v>203</v>
      </c>
      <c r="C52" s="147">
        <f>C43-C47</f>
        <v>40966363.270000003</v>
      </c>
    </row>
    <row r="55" spans="1:3">
      <c r="B55" s="4" t="s">
        <v>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D7" sqref="D7:D21"/>
    </sheetView>
  </sheetViews>
  <sheetFormatPr defaultColWidth="9.28515625" defaultRowHeight="12.75"/>
  <cols>
    <col min="1" max="1" width="9.42578125" style="319" bestFit="1" customWidth="1"/>
    <col min="2" max="2" width="59" style="319" customWidth="1"/>
    <col min="3" max="3" width="16.7109375" style="319" bestFit="1" customWidth="1"/>
    <col min="4" max="4" width="13.28515625" style="319" bestFit="1" customWidth="1"/>
    <col min="5" max="16384" width="9.28515625" style="319"/>
  </cols>
  <sheetData>
    <row r="1" spans="1:4" ht="15">
      <c r="A1" s="381" t="s">
        <v>31</v>
      </c>
      <c r="B1" s="3" t="str">
        <f>'Info '!C2</f>
        <v>JSC " Halyk Bank Georgia"</v>
      </c>
    </row>
    <row r="2" spans="1:4" s="286" customFormat="1" ht="15.75" customHeight="1">
      <c r="A2" s="286" t="s">
        <v>32</v>
      </c>
      <c r="B2" s="481">
        <f>'1. key ratios '!$B$2</f>
        <v>44469</v>
      </c>
    </row>
    <row r="3" spans="1:4" s="286" customFormat="1" ht="15.75" customHeight="1"/>
    <row r="4" spans="1:4" ht="13.5" thickBot="1">
      <c r="A4" s="345" t="s">
        <v>405</v>
      </c>
      <c r="B4" s="389" t="s">
        <v>406</v>
      </c>
    </row>
    <row r="5" spans="1:4" s="390" customFormat="1" ht="12.75" customHeight="1">
      <c r="A5" s="455"/>
      <c r="B5" s="456" t="s">
        <v>409</v>
      </c>
      <c r="C5" s="382" t="s">
        <v>407</v>
      </c>
      <c r="D5" s="383" t="s">
        <v>408</v>
      </c>
    </row>
    <row r="6" spans="1:4" s="391" customFormat="1">
      <c r="A6" s="384">
        <v>1</v>
      </c>
      <c r="B6" s="447" t="s">
        <v>410</v>
      </c>
      <c r="C6" s="447"/>
      <c r="D6" s="385"/>
    </row>
    <row r="7" spans="1:4" s="391" customFormat="1">
      <c r="A7" s="386" t="s">
        <v>396</v>
      </c>
      <c r="B7" s="448" t="s">
        <v>411</v>
      </c>
      <c r="C7" s="439">
        <v>4.4999999999999998E-2</v>
      </c>
      <c r="D7" s="440">
        <f>C7*'5. RWA '!$C$13</f>
        <v>37673897.81292358</v>
      </c>
    </row>
    <row r="8" spans="1:4" s="391" customFormat="1">
      <c r="A8" s="386" t="s">
        <v>397</v>
      </c>
      <c r="B8" s="448" t="s">
        <v>412</v>
      </c>
      <c r="C8" s="441">
        <v>0.06</v>
      </c>
      <c r="D8" s="440">
        <f>C8*'5. RWA '!$C$13</f>
        <v>50231863.750564776</v>
      </c>
    </row>
    <row r="9" spans="1:4" s="391" customFormat="1">
      <c r="A9" s="386" t="s">
        <v>398</v>
      </c>
      <c r="B9" s="448" t="s">
        <v>413</v>
      </c>
      <c r="C9" s="441">
        <v>0.08</v>
      </c>
      <c r="D9" s="440">
        <f>C9*'5. RWA '!$C$13</f>
        <v>66975818.334086373</v>
      </c>
    </row>
    <row r="10" spans="1:4" s="391" customFormat="1">
      <c r="A10" s="384" t="s">
        <v>399</v>
      </c>
      <c r="B10" s="447" t="s">
        <v>414</v>
      </c>
      <c r="C10" s="442"/>
      <c r="D10" s="449"/>
    </row>
    <row r="11" spans="1:4" s="392" customFormat="1">
      <c r="A11" s="387" t="s">
        <v>400</v>
      </c>
      <c r="B11" s="438" t="s">
        <v>480</v>
      </c>
      <c r="C11" s="443">
        <v>0</v>
      </c>
      <c r="D11" s="440">
        <f>C11*'5. RWA '!$C$13</f>
        <v>0</v>
      </c>
    </row>
    <row r="12" spans="1:4" s="392" customFormat="1">
      <c r="A12" s="387" t="s">
        <v>401</v>
      </c>
      <c r="B12" s="438" t="s">
        <v>415</v>
      </c>
      <c r="C12" s="443">
        <v>0</v>
      </c>
      <c r="D12" s="440">
        <f>C12*'5. RWA '!$C$13</f>
        <v>0</v>
      </c>
    </row>
    <row r="13" spans="1:4" s="392" customFormat="1">
      <c r="A13" s="387" t="s">
        <v>402</v>
      </c>
      <c r="B13" s="438" t="s">
        <v>416</v>
      </c>
      <c r="C13" s="443"/>
      <c r="D13" s="440">
        <f>C13*'5. RWA '!$C$13</f>
        <v>0</v>
      </c>
    </row>
    <row r="14" spans="1:4" s="392" customFormat="1">
      <c r="A14" s="384" t="s">
        <v>403</v>
      </c>
      <c r="B14" s="447" t="s">
        <v>477</v>
      </c>
      <c r="C14" s="444"/>
      <c r="D14" s="450"/>
    </row>
    <row r="15" spans="1:4" s="392" customFormat="1">
      <c r="A15" s="387">
        <v>3.1</v>
      </c>
      <c r="B15" s="438" t="s">
        <v>421</v>
      </c>
      <c r="C15" s="443">
        <v>1.7065599041931813E-2</v>
      </c>
      <c r="D15" s="440">
        <f>C15*'5. RWA '!$C$13</f>
        <v>14287280.764934793</v>
      </c>
    </row>
    <row r="16" spans="1:4" s="392" customFormat="1">
      <c r="A16" s="387">
        <v>3.2</v>
      </c>
      <c r="B16" s="438" t="s">
        <v>422</v>
      </c>
      <c r="C16" s="443">
        <v>2.2785974481696163E-2</v>
      </c>
      <c r="D16" s="440">
        <f>C16*'5. RWA '!$C$13</f>
        <v>19076366.093140125</v>
      </c>
    </row>
    <row r="17" spans="1:6" s="391" customFormat="1">
      <c r="A17" s="387">
        <v>3.3</v>
      </c>
      <c r="B17" s="438" t="s">
        <v>423</v>
      </c>
      <c r="C17" s="443">
        <v>4.8606299435132151E-2</v>
      </c>
      <c r="D17" s="440">
        <f>C17*'5. RWA '!$C$13</f>
        <v>40693083.510745198</v>
      </c>
    </row>
    <row r="18" spans="1:6" s="390" customFormat="1" ht="12.75" customHeight="1">
      <c r="A18" s="453"/>
      <c r="B18" s="454" t="s">
        <v>476</v>
      </c>
      <c r="C18" s="445" t="s">
        <v>407</v>
      </c>
      <c r="D18" s="451" t="s">
        <v>408</v>
      </c>
    </row>
    <row r="19" spans="1:6" s="391" customFormat="1">
      <c r="A19" s="388">
        <v>4</v>
      </c>
      <c r="B19" s="438" t="s">
        <v>417</v>
      </c>
      <c r="C19" s="443">
        <f>C7+C11+C12+C13+C15</f>
        <v>6.2065599041931811E-2</v>
      </c>
      <c r="D19" s="440">
        <f>C19*'5. RWA '!$C$13</f>
        <v>51961178.577858374</v>
      </c>
    </row>
    <row r="20" spans="1:6" s="391" customFormat="1">
      <c r="A20" s="388">
        <v>5</v>
      </c>
      <c r="B20" s="438" t="s">
        <v>137</v>
      </c>
      <c r="C20" s="443">
        <f>C8+C11+C12+C13+C16</f>
        <v>8.2785974481696167E-2</v>
      </c>
      <c r="D20" s="440">
        <f>C20*'5. RWA '!$C$13</f>
        <v>69308229.843704909</v>
      </c>
    </row>
    <row r="21" spans="1:6" s="391" customFormat="1" ht="13.5" thickBot="1">
      <c r="A21" s="393" t="s">
        <v>404</v>
      </c>
      <c r="B21" s="394" t="s">
        <v>418</v>
      </c>
      <c r="C21" s="446">
        <f>C9+C11+C12+C13+C17</f>
        <v>0.12860629943513216</v>
      </c>
      <c r="D21" s="452">
        <f>C21*'5. RWA '!$C$13</f>
        <v>107668901.84483157</v>
      </c>
    </row>
    <row r="22" spans="1:6">
      <c r="F22" s="345"/>
    </row>
    <row r="23" spans="1:6" ht="51">
      <c r="B23" s="344" t="s">
        <v>479</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zoomScaleNormal="100" workbookViewId="0">
      <pane xSplit="1" ySplit="5" topLeftCell="B23" activePane="bottomRight" state="frozen"/>
      <selection activeCell="B47" sqref="B47"/>
      <selection pane="topRight" activeCell="B47" sqref="B47"/>
      <selection pane="bottomLeft" activeCell="B47" sqref="B47"/>
      <selection pane="bottomRight" activeCell="C6" sqref="C6:C45"/>
    </sheetView>
  </sheetViews>
  <sheetFormatPr defaultColWidth="9.28515625" defaultRowHeight="14.25"/>
  <cols>
    <col min="1" max="1" width="10.7109375" style="4" customWidth="1"/>
    <col min="2" max="2" width="91.7109375" style="4" customWidth="1"/>
    <col min="3" max="3" width="53.28515625" style="4" customWidth="1"/>
    <col min="4" max="4" width="32.28515625" style="4" customWidth="1"/>
    <col min="5" max="5" width="9.42578125" style="5" customWidth="1"/>
    <col min="6" max="16384" width="9.28515625" style="5"/>
  </cols>
  <sheetData>
    <row r="1" spans="1:6">
      <c r="A1" s="2" t="s">
        <v>31</v>
      </c>
      <c r="B1" s="3" t="str">
        <f>'Info '!C2</f>
        <v>JSC " Halyk Bank Georgia"</v>
      </c>
      <c r="E1" s="4"/>
      <c r="F1" s="4"/>
    </row>
    <row r="2" spans="1:6" s="107" customFormat="1" ht="15.75" customHeight="1">
      <c r="A2" s="2" t="s">
        <v>32</v>
      </c>
      <c r="B2" s="481">
        <f>'1. key ratios '!$B$2</f>
        <v>44469</v>
      </c>
    </row>
    <row r="3" spans="1:6" s="107" customFormat="1" ht="15.75" customHeight="1">
      <c r="A3" s="148"/>
    </row>
    <row r="4" spans="1:6" s="107" customFormat="1" ht="15.75" customHeight="1" thickBot="1">
      <c r="A4" s="107" t="s">
        <v>87</v>
      </c>
      <c r="B4" s="277" t="s">
        <v>286</v>
      </c>
      <c r="D4" s="54" t="s">
        <v>74</v>
      </c>
    </row>
    <row r="5" spans="1:6" ht="25.5">
      <c r="A5" s="149" t="s">
        <v>7</v>
      </c>
      <c r="B5" s="308" t="s">
        <v>340</v>
      </c>
      <c r="C5" s="150" t="s">
        <v>93</v>
      </c>
      <c r="D5" s="151" t="s">
        <v>94</v>
      </c>
    </row>
    <row r="6" spans="1:6">
      <c r="A6" s="113">
        <v>1</v>
      </c>
      <c r="B6" s="152" t="s">
        <v>36</v>
      </c>
      <c r="C6" s="153">
        <v>13360079</v>
      </c>
      <c r="D6" s="154"/>
      <c r="E6" s="155"/>
    </row>
    <row r="7" spans="1:6">
      <c r="A7" s="113">
        <v>2</v>
      </c>
      <c r="B7" s="156" t="s">
        <v>37</v>
      </c>
      <c r="C7" s="157">
        <v>139562862</v>
      </c>
      <c r="D7" s="158"/>
      <c r="E7" s="155"/>
    </row>
    <row r="8" spans="1:6">
      <c r="A8" s="113">
        <v>3</v>
      </c>
      <c r="B8" s="156" t="s">
        <v>38</v>
      </c>
      <c r="C8" s="157">
        <v>37497746</v>
      </c>
      <c r="D8" s="158"/>
      <c r="E8" s="155"/>
    </row>
    <row r="9" spans="1:6">
      <c r="A9" s="113">
        <v>4</v>
      </c>
      <c r="B9" s="156" t="s">
        <v>39</v>
      </c>
      <c r="C9" s="157">
        <v>0</v>
      </c>
      <c r="D9" s="158"/>
      <c r="E9" s="155"/>
    </row>
    <row r="10" spans="1:6">
      <c r="A10" s="113">
        <v>5</v>
      </c>
      <c r="B10" s="156" t="s">
        <v>40</v>
      </c>
      <c r="C10" s="157">
        <v>16596916</v>
      </c>
      <c r="D10" s="158"/>
      <c r="E10" s="155"/>
    </row>
    <row r="11" spans="1:6">
      <c r="A11" s="113">
        <v>6.1</v>
      </c>
      <c r="B11" s="278" t="s">
        <v>41</v>
      </c>
      <c r="C11" s="159">
        <v>630748110</v>
      </c>
      <c r="D11" s="160"/>
      <c r="E11" s="161"/>
    </row>
    <row r="12" spans="1:6">
      <c r="A12" s="113">
        <v>6.2</v>
      </c>
      <c r="B12" s="279" t="s">
        <v>42</v>
      </c>
      <c r="C12" s="159">
        <v>-38361641</v>
      </c>
      <c r="D12" s="160"/>
      <c r="E12" s="161"/>
    </row>
    <row r="13" spans="1:6">
      <c r="A13" s="113" t="s">
        <v>711</v>
      </c>
      <c r="B13" s="163" t="s">
        <v>713</v>
      </c>
      <c r="C13" s="159">
        <v>9601555.8300000075</v>
      </c>
      <c r="D13" s="160"/>
      <c r="E13" s="161"/>
    </row>
    <row r="14" spans="1:6">
      <c r="A14" s="113" t="s">
        <v>712</v>
      </c>
      <c r="B14" s="163" t="s">
        <v>714</v>
      </c>
      <c r="C14" s="159">
        <v>0</v>
      </c>
      <c r="D14" s="160"/>
      <c r="E14" s="161"/>
    </row>
    <row r="15" spans="1:6">
      <c r="A15" s="113">
        <v>6</v>
      </c>
      <c r="B15" s="156" t="s">
        <v>43</v>
      </c>
      <c r="C15" s="162">
        <f>C11+C12</f>
        <v>592386469</v>
      </c>
      <c r="D15" s="160"/>
      <c r="E15" s="155"/>
    </row>
    <row r="16" spans="1:6">
      <c r="A16" s="113">
        <v>7</v>
      </c>
      <c r="B16" s="156" t="s">
        <v>44</v>
      </c>
      <c r="C16" s="157">
        <v>6807715</v>
      </c>
      <c r="D16" s="158"/>
      <c r="E16" s="155"/>
    </row>
    <row r="17" spans="1:5">
      <c r="A17" s="113">
        <v>8</v>
      </c>
      <c r="B17" s="306" t="s">
        <v>199</v>
      </c>
      <c r="C17" s="157">
        <v>7916742.4400000004</v>
      </c>
      <c r="D17" s="158"/>
      <c r="E17" s="155"/>
    </row>
    <row r="18" spans="1:5">
      <c r="A18" s="113">
        <v>9</v>
      </c>
      <c r="B18" s="156" t="s">
        <v>45</v>
      </c>
      <c r="C18" s="157">
        <v>54000</v>
      </c>
      <c r="D18" s="158"/>
      <c r="E18" s="155"/>
    </row>
    <row r="19" spans="1:5">
      <c r="A19" s="113">
        <v>9.1</v>
      </c>
      <c r="B19" s="163" t="s">
        <v>89</v>
      </c>
      <c r="C19" s="159">
        <v>0</v>
      </c>
      <c r="D19" s="158"/>
      <c r="E19" s="155"/>
    </row>
    <row r="20" spans="1:5">
      <c r="A20" s="113">
        <v>9.1999999999999993</v>
      </c>
      <c r="B20" s="163" t="s">
        <v>90</v>
      </c>
      <c r="C20" s="159">
        <v>0</v>
      </c>
      <c r="D20" s="158"/>
      <c r="E20" s="155"/>
    </row>
    <row r="21" spans="1:5">
      <c r="A21" s="113">
        <v>9.3000000000000007</v>
      </c>
      <c r="B21" s="280" t="s">
        <v>268</v>
      </c>
      <c r="C21" s="159">
        <v>0</v>
      </c>
      <c r="D21" s="158"/>
      <c r="E21" s="155"/>
    </row>
    <row r="22" spans="1:5">
      <c r="A22" s="113">
        <v>10</v>
      </c>
      <c r="B22" s="156" t="s">
        <v>46</v>
      </c>
      <c r="C22" s="157">
        <v>20707120</v>
      </c>
      <c r="D22" s="158"/>
      <c r="E22" s="155"/>
    </row>
    <row r="23" spans="1:5">
      <c r="A23" s="113">
        <v>10.1</v>
      </c>
      <c r="B23" s="163" t="s">
        <v>91</v>
      </c>
      <c r="C23" s="157">
        <v>4589427</v>
      </c>
      <c r="D23" s="164" t="s">
        <v>92</v>
      </c>
      <c r="E23" s="155"/>
    </row>
    <row r="24" spans="1:5">
      <c r="A24" s="113">
        <v>11</v>
      </c>
      <c r="B24" s="165" t="s">
        <v>47</v>
      </c>
      <c r="C24" s="166">
        <v>11801398.589999914</v>
      </c>
      <c r="D24" s="167"/>
      <c r="E24" s="155"/>
    </row>
    <row r="25" spans="1:5" ht="15">
      <c r="A25" s="113">
        <v>12</v>
      </c>
      <c r="B25" s="168" t="s">
        <v>48</v>
      </c>
      <c r="C25" s="169">
        <f>SUM(C6:C10,C15:C18,C22,C24)</f>
        <v>846691048.02999997</v>
      </c>
      <c r="D25" s="170"/>
      <c r="E25" s="171"/>
    </row>
    <row r="26" spans="1:5">
      <c r="A26" s="113">
        <v>13</v>
      </c>
      <c r="B26" s="156" t="s">
        <v>50</v>
      </c>
      <c r="C26" s="172">
        <v>60687964</v>
      </c>
      <c r="D26" s="173"/>
      <c r="E26" s="155"/>
    </row>
    <row r="27" spans="1:5">
      <c r="A27" s="113">
        <v>14</v>
      </c>
      <c r="B27" s="156" t="s">
        <v>51</v>
      </c>
      <c r="C27" s="157">
        <v>168772344.94</v>
      </c>
      <c r="D27" s="158"/>
      <c r="E27" s="155"/>
    </row>
    <row r="28" spans="1:5">
      <c r="A28" s="113">
        <v>15</v>
      </c>
      <c r="B28" s="156" t="s">
        <v>52</v>
      </c>
      <c r="C28" s="157">
        <v>20980119.84</v>
      </c>
      <c r="D28" s="158"/>
      <c r="E28" s="155"/>
    </row>
    <row r="29" spans="1:5">
      <c r="A29" s="113">
        <v>16</v>
      </c>
      <c r="B29" s="156" t="s">
        <v>53</v>
      </c>
      <c r="C29" s="157">
        <v>89818835.810000017</v>
      </c>
      <c r="D29" s="158"/>
      <c r="E29" s="155"/>
    </row>
    <row r="30" spans="1:5">
      <c r="A30" s="113">
        <v>17</v>
      </c>
      <c r="B30" s="156" t="s">
        <v>54</v>
      </c>
      <c r="C30" s="157">
        <v>0</v>
      </c>
      <c r="D30" s="158"/>
      <c r="E30" s="155"/>
    </row>
    <row r="31" spans="1:5">
      <c r="A31" s="113">
        <v>18</v>
      </c>
      <c r="B31" s="156" t="s">
        <v>55</v>
      </c>
      <c r="C31" s="157">
        <v>338744970</v>
      </c>
      <c r="D31" s="158"/>
      <c r="E31" s="155"/>
    </row>
    <row r="32" spans="1:5">
      <c r="A32" s="113">
        <v>19</v>
      </c>
      <c r="B32" s="156" t="s">
        <v>56</v>
      </c>
      <c r="C32" s="157">
        <v>7608903</v>
      </c>
      <c r="D32" s="158"/>
      <c r="E32" s="155"/>
    </row>
    <row r="33" spans="1:5">
      <c r="A33" s="113">
        <v>20</v>
      </c>
      <c r="B33" s="156" t="s">
        <v>57</v>
      </c>
      <c r="C33" s="157">
        <v>17878853.440000001</v>
      </c>
      <c r="D33" s="158"/>
      <c r="E33" s="155"/>
    </row>
    <row r="34" spans="1:5">
      <c r="A34" s="113">
        <v>20.100000000000001</v>
      </c>
      <c r="B34" s="174" t="s">
        <v>716</v>
      </c>
      <c r="C34" s="166">
        <v>0</v>
      </c>
      <c r="D34" s="167"/>
      <c r="E34" s="155"/>
    </row>
    <row r="35" spans="1:5">
      <c r="A35" s="113">
        <v>21</v>
      </c>
      <c r="B35" s="165" t="s">
        <v>58</v>
      </c>
      <c r="C35" s="166">
        <v>31228000</v>
      </c>
      <c r="D35" s="167"/>
      <c r="E35" s="155"/>
    </row>
    <row r="36" spans="1:5">
      <c r="A36" s="113">
        <v>21.1</v>
      </c>
      <c r="B36" s="174" t="s">
        <v>715</v>
      </c>
      <c r="C36" s="175">
        <v>31228000</v>
      </c>
      <c r="D36" s="176"/>
      <c r="E36" s="155"/>
    </row>
    <row r="37" spans="1:5" ht="15">
      <c r="A37" s="113">
        <v>22</v>
      </c>
      <c r="B37" s="168" t="s">
        <v>59</v>
      </c>
      <c r="C37" s="169">
        <f>SUM(C26:C35)</f>
        <v>735719991.03000009</v>
      </c>
      <c r="D37" s="170"/>
      <c r="E37" s="171"/>
    </row>
    <row r="38" spans="1:5">
      <c r="A38" s="113">
        <v>23</v>
      </c>
      <c r="B38" s="165" t="s">
        <v>61</v>
      </c>
      <c r="C38" s="157">
        <v>76000000</v>
      </c>
      <c r="D38" s="158"/>
      <c r="E38" s="155"/>
    </row>
    <row r="39" spans="1:5">
      <c r="A39" s="113">
        <v>24</v>
      </c>
      <c r="B39" s="165" t="s">
        <v>62</v>
      </c>
      <c r="C39" s="157">
        <v>0</v>
      </c>
      <c r="D39" s="158"/>
      <c r="E39" s="155"/>
    </row>
    <row r="40" spans="1:5">
      <c r="A40" s="113">
        <v>25</v>
      </c>
      <c r="B40" s="165" t="s">
        <v>63</v>
      </c>
      <c r="C40" s="157">
        <v>0</v>
      </c>
      <c r="D40" s="158"/>
      <c r="E40" s="155"/>
    </row>
    <row r="41" spans="1:5">
      <c r="A41" s="113">
        <v>26</v>
      </c>
      <c r="B41" s="165" t="s">
        <v>64</v>
      </c>
      <c r="C41" s="157">
        <v>0</v>
      </c>
      <c r="D41" s="158"/>
      <c r="E41" s="155"/>
    </row>
    <row r="42" spans="1:5">
      <c r="A42" s="113">
        <v>27</v>
      </c>
      <c r="B42" s="165" t="s">
        <v>65</v>
      </c>
      <c r="C42" s="157">
        <v>0</v>
      </c>
      <c r="D42" s="158"/>
      <c r="E42" s="155"/>
    </row>
    <row r="43" spans="1:5">
      <c r="A43" s="113">
        <v>28</v>
      </c>
      <c r="B43" s="165" t="s">
        <v>66</v>
      </c>
      <c r="C43" s="157">
        <v>33006671</v>
      </c>
      <c r="D43" s="158"/>
      <c r="E43" s="155"/>
    </row>
    <row r="44" spans="1:5">
      <c r="A44" s="113">
        <v>29</v>
      </c>
      <c r="B44" s="165" t="s">
        <v>67</v>
      </c>
      <c r="C44" s="157">
        <v>1964386</v>
      </c>
      <c r="D44" s="158"/>
      <c r="E44" s="155"/>
    </row>
    <row r="45" spans="1:5" ht="15.75" thickBot="1">
      <c r="A45" s="177">
        <v>30</v>
      </c>
      <c r="B45" s="178" t="s">
        <v>266</v>
      </c>
      <c r="C45" s="179">
        <f>SUM(C38:C44)</f>
        <v>110971057</v>
      </c>
      <c r="D45" s="180"/>
      <c r="E45" s="171"/>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70" zoomScaleNormal="70" workbookViewId="0">
      <pane xSplit="1" ySplit="4" topLeftCell="B5" activePane="bottomRight" state="frozen"/>
      <selection activeCell="B9" sqref="B9"/>
      <selection pane="topRight" activeCell="B9" sqref="B9"/>
      <selection pane="bottomLeft" activeCell="B9" sqref="B9"/>
      <selection pane="bottomRight" activeCell="S22" sqref="S22"/>
    </sheetView>
  </sheetViews>
  <sheetFormatPr defaultColWidth="9.28515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52" bestFit="1" customWidth="1"/>
    <col min="17" max="17" width="14.7109375" style="52" customWidth="1"/>
    <col min="18" max="18" width="13" style="52" bestFit="1" customWidth="1"/>
    <col min="19" max="19" width="34.7109375" style="52" customWidth="1"/>
    <col min="20" max="16384" width="9.28515625" style="52"/>
  </cols>
  <sheetData>
    <row r="1" spans="1:19">
      <c r="A1" s="2" t="s">
        <v>31</v>
      </c>
      <c r="B1" s="3" t="str">
        <f>'Info '!C2</f>
        <v>JSC " Halyk Bank Georgia"</v>
      </c>
    </row>
    <row r="2" spans="1:19">
      <c r="A2" s="2" t="s">
        <v>32</v>
      </c>
      <c r="B2" s="481">
        <f>'1. key ratios '!$B$2</f>
        <v>44469</v>
      </c>
    </row>
    <row r="4" spans="1:19" ht="26.25" thickBot="1">
      <c r="A4" s="4" t="s">
        <v>249</v>
      </c>
      <c r="B4" s="330" t="s">
        <v>375</v>
      </c>
    </row>
    <row r="5" spans="1:19" s="316" customFormat="1">
      <c r="A5" s="311"/>
      <c r="B5" s="312"/>
      <c r="C5" s="313" t="s">
        <v>0</v>
      </c>
      <c r="D5" s="313" t="s">
        <v>1</v>
      </c>
      <c r="E5" s="313" t="s">
        <v>2</v>
      </c>
      <c r="F5" s="313" t="s">
        <v>3</v>
      </c>
      <c r="G5" s="313" t="s">
        <v>4</v>
      </c>
      <c r="H5" s="313" t="s">
        <v>6</v>
      </c>
      <c r="I5" s="313" t="s">
        <v>9</v>
      </c>
      <c r="J5" s="313" t="s">
        <v>10</v>
      </c>
      <c r="K5" s="313" t="s">
        <v>11</v>
      </c>
      <c r="L5" s="313" t="s">
        <v>12</v>
      </c>
      <c r="M5" s="313" t="s">
        <v>13</v>
      </c>
      <c r="N5" s="313" t="s">
        <v>14</v>
      </c>
      <c r="O5" s="313" t="s">
        <v>358</v>
      </c>
      <c r="P5" s="313" t="s">
        <v>359</v>
      </c>
      <c r="Q5" s="313" t="s">
        <v>360</v>
      </c>
      <c r="R5" s="314" t="s">
        <v>361</v>
      </c>
      <c r="S5" s="315" t="s">
        <v>362</v>
      </c>
    </row>
    <row r="6" spans="1:19" s="316" customFormat="1" ht="99" customHeight="1">
      <c r="A6" s="317"/>
      <c r="B6" s="700" t="s">
        <v>363</v>
      </c>
      <c r="C6" s="696">
        <v>0</v>
      </c>
      <c r="D6" s="697"/>
      <c r="E6" s="696">
        <v>0.2</v>
      </c>
      <c r="F6" s="697"/>
      <c r="G6" s="696">
        <v>0.35</v>
      </c>
      <c r="H6" s="697"/>
      <c r="I6" s="696">
        <v>0.5</v>
      </c>
      <c r="J6" s="697"/>
      <c r="K6" s="696">
        <v>0.75</v>
      </c>
      <c r="L6" s="697"/>
      <c r="M6" s="696">
        <v>1</v>
      </c>
      <c r="N6" s="697"/>
      <c r="O6" s="696">
        <v>1.5</v>
      </c>
      <c r="P6" s="697"/>
      <c r="Q6" s="696">
        <v>2.5</v>
      </c>
      <c r="R6" s="697"/>
      <c r="S6" s="698" t="s">
        <v>248</v>
      </c>
    </row>
    <row r="7" spans="1:19" s="316" customFormat="1" ht="30.75" customHeight="1">
      <c r="A7" s="317"/>
      <c r="B7" s="701"/>
      <c r="C7" s="307" t="s">
        <v>251</v>
      </c>
      <c r="D7" s="307" t="s">
        <v>250</v>
      </c>
      <c r="E7" s="307" t="s">
        <v>251</v>
      </c>
      <c r="F7" s="307" t="s">
        <v>250</v>
      </c>
      <c r="G7" s="307" t="s">
        <v>251</v>
      </c>
      <c r="H7" s="307" t="s">
        <v>250</v>
      </c>
      <c r="I7" s="307" t="s">
        <v>251</v>
      </c>
      <c r="J7" s="307" t="s">
        <v>250</v>
      </c>
      <c r="K7" s="307" t="s">
        <v>251</v>
      </c>
      <c r="L7" s="307" t="s">
        <v>250</v>
      </c>
      <c r="M7" s="307" t="s">
        <v>251</v>
      </c>
      <c r="N7" s="307" t="s">
        <v>250</v>
      </c>
      <c r="O7" s="307" t="s">
        <v>251</v>
      </c>
      <c r="P7" s="307" t="s">
        <v>250</v>
      </c>
      <c r="Q7" s="307" t="s">
        <v>251</v>
      </c>
      <c r="R7" s="307" t="s">
        <v>250</v>
      </c>
      <c r="S7" s="699"/>
    </row>
    <row r="8" spans="1:19" s="183" customFormat="1">
      <c r="A8" s="181">
        <v>1</v>
      </c>
      <c r="B8" s="1" t="s">
        <v>96</v>
      </c>
      <c r="C8" s="182">
        <v>27023572</v>
      </c>
      <c r="D8" s="182"/>
      <c r="E8" s="182">
        <v>0</v>
      </c>
      <c r="F8" s="182"/>
      <c r="G8" s="182">
        <v>0</v>
      </c>
      <c r="H8" s="182"/>
      <c r="I8" s="182">
        <v>0</v>
      </c>
      <c r="J8" s="182"/>
      <c r="K8" s="182">
        <v>0</v>
      </c>
      <c r="L8" s="182"/>
      <c r="M8" s="182">
        <v>129136206</v>
      </c>
      <c r="N8" s="182">
        <v>0</v>
      </c>
      <c r="O8" s="182">
        <v>0</v>
      </c>
      <c r="P8" s="182"/>
      <c r="Q8" s="182">
        <v>0</v>
      </c>
      <c r="R8" s="182"/>
      <c r="S8" s="331">
        <f>$C$6*SUM(C8:D8)+$E$6*SUM(E8:F8)+$G$6*SUM(G8:H8)+$I$6*SUM(I8:J8)+$K$6*SUM(K8:L8)+$M$6*SUM(M8:N8)+$O$6*SUM(O8:P8)+$Q$6*SUM(Q8:R8)</f>
        <v>129136206</v>
      </c>
    </row>
    <row r="9" spans="1:19" s="183" customFormat="1">
      <c r="A9" s="181">
        <v>2</v>
      </c>
      <c r="B9" s="1" t="s">
        <v>97</v>
      </c>
      <c r="C9" s="182">
        <v>0</v>
      </c>
      <c r="D9" s="182"/>
      <c r="E9" s="182">
        <v>0</v>
      </c>
      <c r="F9" s="182"/>
      <c r="G9" s="182">
        <v>0</v>
      </c>
      <c r="H9" s="182"/>
      <c r="I9" s="182">
        <v>0</v>
      </c>
      <c r="J9" s="182"/>
      <c r="K9" s="182">
        <v>0</v>
      </c>
      <c r="L9" s="182"/>
      <c r="M9" s="182">
        <v>0</v>
      </c>
      <c r="N9" s="182">
        <v>0</v>
      </c>
      <c r="O9" s="182">
        <v>0</v>
      </c>
      <c r="P9" s="182"/>
      <c r="Q9" s="182">
        <v>0</v>
      </c>
      <c r="R9" s="182"/>
      <c r="S9" s="331">
        <f t="shared" ref="S9:S21" si="0">$C$6*SUM(C9:D9)+$E$6*SUM(E9:F9)+$G$6*SUM(G9:H9)+$I$6*SUM(I9:J9)+$K$6*SUM(K9:L9)+$M$6*SUM(M9:N9)+$O$6*SUM(O9:P9)+$Q$6*SUM(Q9:R9)</f>
        <v>0</v>
      </c>
    </row>
    <row r="10" spans="1:19" s="183" customFormat="1">
      <c r="A10" s="181">
        <v>3</v>
      </c>
      <c r="B10" s="1" t="s">
        <v>269</v>
      </c>
      <c r="C10" s="182">
        <v>0</v>
      </c>
      <c r="D10" s="182"/>
      <c r="E10" s="182">
        <v>0</v>
      </c>
      <c r="F10" s="182"/>
      <c r="G10" s="182">
        <v>0</v>
      </c>
      <c r="H10" s="182"/>
      <c r="I10" s="182">
        <v>0</v>
      </c>
      <c r="J10" s="182"/>
      <c r="K10" s="182">
        <v>0</v>
      </c>
      <c r="L10" s="182"/>
      <c r="M10" s="182">
        <v>0</v>
      </c>
      <c r="N10" s="182">
        <v>0</v>
      </c>
      <c r="O10" s="182">
        <v>0</v>
      </c>
      <c r="P10" s="182"/>
      <c r="Q10" s="182">
        <v>0</v>
      </c>
      <c r="R10" s="182"/>
      <c r="S10" s="331">
        <f t="shared" si="0"/>
        <v>0</v>
      </c>
    </row>
    <row r="11" spans="1:19" s="183" customFormat="1">
      <c r="A11" s="181">
        <v>4</v>
      </c>
      <c r="B11" s="1" t="s">
        <v>98</v>
      </c>
      <c r="C11" s="182">
        <v>0</v>
      </c>
      <c r="D11" s="182"/>
      <c r="E11" s="182">
        <v>0</v>
      </c>
      <c r="F11" s="182"/>
      <c r="G11" s="182">
        <v>0</v>
      </c>
      <c r="H11" s="182"/>
      <c r="I11" s="182">
        <v>0</v>
      </c>
      <c r="J11" s="182"/>
      <c r="K11" s="182">
        <v>0</v>
      </c>
      <c r="L11" s="182"/>
      <c r="M11" s="182">
        <v>0</v>
      </c>
      <c r="N11" s="182">
        <v>0</v>
      </c>
      <c r="O11" s="182">
        <v>0</v>
      </c>
      <c r="P11" s="182"/>
      <c r="Q11" s="182">
        <v>0</v>
      </c>
      <c r="R11" s="182"/>
      <c r="S11" s="331">
        <f t="shared" si="0"/>
        <v>0</v>
      </c>
    </row>
    <row r="12" spans="1:19" s="183" customFormat="1">
      <c r="A12" s="181">
        <v>5</v>
      </c>
      <c r="B12" s="1" t="s">
        <v>99</v>
      </c>
      <c r="C12" s="182">
        <v>0</v>
      </c>
      <c r="D12" s="182"/>
      <c r="E12" s="182">
        <v>0</v>
      </c>
      <c r="F12" s="182"/>
      <c r="G12" s="182">
        <v>0</v>
      </c>
      <c r="H12" s="182"/>
      <c r="I12" s="182">
        <v>0</v>
      </c>
      <c r="J12" s="182"/>
      <c r="K12" s="182">
        <v>0</v>
      </c>
      <c r="L12" s="182"/>
      <c r="M12" s="182">
        <v>0</v>
      </c>
      <c r="N12" s="182">
        <v>0</v>
      </c>
      <c r="O12" s="182">
        <v>0</v>
      </c>
      <c r="P12" s="182"/>
      <c r="Q12" s="182">
        <v>0</v>
      </c>
      <c r="R12" s="182"/>
      <c r="S12" s="331">
        <f t="shared" si="0"/>
        <v>0</v>
      </c>
    </row>
    <row r="13" spans="1:19" s="183" customFormat="1">
      <c r="A13" s="181">
        <v>6</v>
      </c>
      <c r="B13" s="1" t="s">
        <v>100</v>
      </c>
      <c r="C13" s="182">
        <v>0</v>
      </c>
      <c r="D13" s="182"/>
      <c r="E13" s="182">
        <v>23258214</v>
      </c>
      <c r="F13" s="182"/>
      <c r="G13" s="182">
        <v>0</v>
      </c>
      <c r="H13" s="182"/>
      <c r="I13" s="182">
        <v>14205333.440000001</v>
      </c>
      <c r="J13" s="182"/>
      <c r="K13" s="182">
        <v>0</v>
      </c>
      <c r="L13" s="182"/>
      <c r="M13" s="182">
        <v>34198.559999999998</v>
      </c>
      <c r="N13" s="182">
        <v>0</v>
      </c>
      <c r="O13" s="182">
        <v>0</v>
      </c>
      <c r="P13" s="182"/>
      <c r="Q13" s="182">
        <v>0</v>
      </c>
      <c r="R13" s="182"/>
      <c r="S13" s="331">
        <f t="shared" si="0"/>
        <v>11788508.08</v>
      </c>
    </row>
    <row r="14" spans="1:19" s="183" customFormat="1">
      <c r="A14" s="181">
        <v>7</v>
      </c>
      <c r="B14" s="1" t="s">
        <v>101</v>
      </c>
      <c r="C14" s="182">
        <v>0</v>
      </c>
      <c r="D14" s="182"/>
      <c r="E14" s="182">
        <v>0</v>
      </c>
      <c r="F14" s="182"/>
      <c r="G14" s="182">
        <v>0</v>
      </c>
      <c r="H14" s="182"/>
      <c r="I14" s="182">
        <v>0</v>
      </c>
      <c r="J14" s="182"/>
      <c r="K14" s="182">
        <v>0</v>
      </c>
      <c r="L14" s="182"/>
      <c r="M14" s="182">
        <v>447256594.37</v>
      </c>
      <c r="N14" s="182">
        <v>10146248.639000002</v>
      </c>
      <c r="O14" s="182">
        <v>0</v>
      </c>
      <c r="P14" s="182"/>
      <c r="Q14" s="182">
        <v>0</v>
      </c>
      <c r="R14" s="182"/>
      <c r="S14" s="331">
        <f t="shared" si="0"/>
        <v>457402843.009</v>
      </c>
    </row>
    <row r="15" spans="1:19" s="183" customFormat="1">
      <c r="A15" s="181">
        <v>8</v>
      </c>
      <c r="B15" s="1" t="s">
        <v>102</v>
      </c>
      <c r="C15" s="182">
        <v>0</v>
      </c>
      <c r="D15" s="182"/>
      <c r="E15" s="182">
        <v>0</v>
      </c>
      <c r="F15" s="182"/>
      <c r="G15" s="182">
        <v>0</v>
      </c>
      <c r="H15" s="182"/>
      <c r="I15" s="182">
        <v>0</v>
      </c>
      <c r="J15" s="182"/>
      <c r="K15" s="182">
        <v>0</v>
      </c>
      <c r="L15" s="182"/>
      <c r="M15" s="182">
        <v>0</v>
      </c>
      <c r="N15" s="182">
        <v>0</v>
      </c>
      <c r="O15" s="182">
        <v>0</v>
      </c>
      <c r="P15" s="182"/>
      <c r="Q15" s="182">
        <v>0</v>
      </c>
      <c r="R15" s="182"/>
      <c r="S15" s="331">
        <f t="shared" si="0"/>
        <v>0</v>
      </c>
    </row>
    <row r="16" spans="1:19" s="183" customFormat="1">
      <c r="A16" s="181">
        <v>9</v>
      </c>
      <c r="B16" s="1" t="s">
        <v>103</v>
      </c>
      <c r="C16" s="182">
        <v>0</v>
      </c>
      <c r="D16" s="182"/>
      <c r="E16" s="182">
        <v>0</v>
      </c>
      <c r="F16" s="182"/>
      <c r="G16" s="182">
        <v>0</v>
      </c>
      <c r="H16" s="182"/>
      <c r="I16" s="182">
        <v>0</v>
      </c>
      <c r="J16" s="182"/>
      <c r="K16" s="182">
        <v>0</v>
      </c>
      <c r="L16" s="182"/>
      <c r="M16" s="182">
        <v>0</v>
      </c>
      <c r="N16" s="182">
        <v>0</v>
      </c>
      <c r="O16" s="182">
        <v>0</v>
      </c>
      <c r="P16" s="182"/>
      <c r="Q16" s="182">
        <v>0</v>
      </c>
      <c r="R16" s="182"/>
      <c r="S16" s="331">
        <f t="shared" si="0"/>
        <v>0</v>
      </c>
    </row>
    <row r="17" spans="1:19" s="183" customFormat="1">
      <c r="A17" s="181">
        <v>10</v>
      </c>
      <c r="B17" s="1" t="s">
        <v>104</v>
      </c>
      <c r="C17" s="182">
        <v>0</v>
      </c>
      <c r="D17" s="182"/>
      <c r="E17" s="182">
        <v>0</v>
      </c>
      <c r="F17" s="182"/>
      <c r="G17" s="182">
        <v>0</v>
      </c>
      <c r="H17" s="182"/>
      <c r="I17" s="182">
        <v>0</v>
      </c>
      <c r="J17" s="182"/>
      <c r="K17" s="182">
        <v>0</v>
      </c>
      <c r="L17" s="182"/>
      <c r="M17" s="182">
        <v>14844045.369999999</v>
      </c>
      <c r="N17" s="182">
        <v>1105.9749999999999</v>
      </c>
      <c r="O17" s="182">
        <v>0</v>
      </c>
      <c r="P17" s="182"/>
      <c r="Q17" s="182">
        <v>0</v>
      </c>
      <c r="R17" s="182"/>
      <c r="S17" s="331">
        <f t="shared" si="0"/>
        <v>14845151.344999999</v>
      </c>
    </row>
    <row r="18" spans="1:19" s="183" customFormat="1">
      <c r="A18" s="181">
        <v>11</v>
      </c>
      <c r="B18" s="1" t="s">
        <v>105</v>
      </c>
      <c r="C18" s="182">
        <v>0</v>
      </c>
      <c r="D18" s="182"/>
      <c r="E18" s="182">
        <v>0</v>
      </c>
      <c r="F18" s="182"/>
      <c r="G18" s="182">
        <v>0</v>
      </c>
      <c r="H18" s="182"/>
      <c r="I18" s="182">
        <v>0</v>
      </c>
      <c r="J18" s="182"/>
      <c r="K18" s="182">
        <v>0</v>
      </c>
      <c r="L18" s="182"/>
      <c r="M18" s="182">
        <v>33537054.400000021</v>
      </c>
      <c r="N18" s="182">
        <v>31613.378999999997</v>
      </c>
      <c r="O18" s="182">
        <v>1722565.9699999997</v>
      </c>
      <c r="P18" s="182"/>
      <c r="Q18" s="182">
        <v>0</v>
      </c>
      <c r="R18" s="182"/>
      <c r="S18" s="331">
        <f t="shared" si="0"/>
        <v>36152516.73400002</v>
      </c>
    </row>
    <row r="19" spans="1:19" s="183" customFormat="1">
      <c r="A19" s="181">
        <v>12</v>
      </c>
      <c r="B19" s="1" t="s">
        <v>106</v>
      </c>
      <c r="C19" s="182">
        <v>0</v>
      </c>
      <c r="D19" s="182"/>
      <c r="E19" s="182">
        <v>0</v>
      </c>
      <c r="F19" s="182"/>
      <c r="G19" s="182">
        <v>0</v>
      </c>
      <c r="H19" s="182"/>
      <c r="I19" s="182">
        <v>0</v>
      </c>
      <c r="J19" s="182"/>
      <c r="K19" s="182">
        <v>0</v>
      </c>
      <c r="L19" s="182"/>
      <c r="M19" s="182">
        <v>0</v>
      </c>
      <c r="N19" s="182">
        <v>0</v>
      </c>
      <c r="O19" s="182">
        <v>0</v>
      </c>
      <c r="P19" s="182"/>
      <c r="Q19" s="182">
        <v>0</v>
      </c>
      <c r="R19" s="182"/>
      <c r="S19" s="331">
        <f t="shared" si="0"/>
        <v>0</v>
      </c>
    </row>
    <row r="20" spans="1:19" s="183" customFormat="1">
      <c r="A20" s="181">
        <v>13</v>
      </c>
      <c r="B20" s="1" t="s">
        <v>247</v>
      </c>
      <c r="C20" s="182">
        <v>0</v>
      </c>
      <c r="D20" s="182"/>
      <c r="E20" s="182">
        <v>0</v>
      </c>
      <c r="F20" s="182"/>
      <c r="G20" s="182">
        <v>0</v>
      </c>
      <c r="H20" s="182"/>
      <c r="I20" s="182">
        <v>0</v>
      </c>
      <c r="J20" s="182"/>
      <c r="K20" s="182">
        <v>0</v>
      </c>
      <c r="L20" s="182"/>
      <c r="M20" s="182">
        <v>0</v>
      </c>
      <c r="N20" s="182">
        <v>0</v>
      </c>
      <c r="O20" s="182">
        <v>0</v>
      </c>
      <c r="P20" s="182"/>
      <c r="Q20" s="182">
        <v>0</v>
      </c>
      <c r="R20" s="182"/>
      <c r="S20" s="331">
        <f t="shared" si="0"/>
        <v>0</v>
      </c>
    </row>
    <row r="21" spans="1:19" s="183" customFormat="1">
      <c r="A21" s="181">
        <v>14</v>
      </c>
      <c r="B21" s="1" t="s">
        <v>108</v>
      </c>
      <c r="C21" s="182">
        <v>13360079</v>
      </c>
      <c r="D21" s="182"/>
      <c r="E21" s="182">
        <v>0</v>
      </c>
      <c r="F21" s="182"/>
      <c r="G21" s="182">
        <v>0</v>
      </c>
      <c r="H21" s="182"/>
      <c r="I21" s="182">
        <v>0</v>
      </c>
      <c r="J21" s="182"/>
      <c r="K21" s="182">
        <v>0</v>
      </c>
      <c r="L21" s="182"/>
      <c r="M21" s="182">
        <v>147325313.7421999</v>
      </c>
      <c r="N21" s="182">
        <v>519854.47299999988</v>
      </c>
      <c r="O21" s="182">
        <v>0</v>
      </c>
      <c r="P21" s="182"/>
      <c r="Q21" s="182">
        <v>0</v>
      </c>
      <c r="R21" s="182"/>
      <c r="S21" s="331">
        <f t="shared" si="0"/>
        <v>147845168.21519989</v>
      </c>
    </row>
    <row r="22" spans="1:19" ht="13.5" thickBot="1">
      <c r="A22" s="184"/>
      <c r="B22" s="185" t="s">
        <v>109</v>
      </c>
      <c r="C22" s="186">
        <f>SUM(C8:C21)</f>
        <v>40383651</v>
      </c>
      <c r="D22" s="186">
        <f t="shared" ref="D22:J22" si="1">SUM(D8:D21)</f>
        <v>0</v>
      </c>
      <c r="E22" s="186">
        <f t="shared" si="1"/>
        <v>23258214</v>
      </c>
      <c r="F22" s="186">
        <f t="shared" si="1"/>
        <v>0</v>
      </c>
      <c r="G22" s="186">
        <f t="shared" si="1"/>
        <v>0</v>
      </c>
      <c r="H22" s="186">
        <f t="shared" si="1"/>
        <v>0</v>
      </c>
      <c r="I22" s="186">
        <f t="shared" si="1"/>
        <v>14205333.440000001</v>
      </c>
      <c r="J22" s="186">
        <f t="shared" si="1"/>
        <v>0</v>
      </c>
      <c r="K22" s="186">
        <f t="shared" ref="K22:S22" si="2">SUM(K8:K21)</f>
        <v>0</v>
      </c>
      <c r="L22" s="186">
        <f t="shared" si="2"/>
        <v>0</v>
      </c>
      <c r="M22" s="186">
        <f t="shared" si="2"/>
        <v>772133412.44219995</v>
      </c>
      <c r="N22" s="186">
        <f t="shared" si="2"/>
        <v>10698822.466000002</v>
      </c>
      <c r="O22" s="186">
        <f t="shared" si="2"/>
        <v>1722565.9699999997</v>
      </c>
      <c r="P22" s="186">
        <f t="shared" si="2"/>
        <v>0</v>
      </c>
      <c r="Q22" s="186">
        <f t="shared" si="2"/>
        <v>0</v>
      </c>
      <c r="R22" s="186">
        <f t="shared" si="2"/>
        <v>0</v>
      </c>
      <c r="S22" s="332">
        <f t="shared" si="2"/>
        <v>797170393.38319993</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workbookViewId="0">
      <pane xSplit="2" ySplit="6" topLeftCell="R13" activePane="bottomRight" state="frozen"/>
      <selection activeCell="B9" sqref="B9"/>
      <selection pane="topRight" activeCell="B9" sqref="B9"/>
      <selection pane="bottomLeft" activeCell="B9" sqref="B9"/>
      <selection pane="bottomRight" activeCell="B2" sqref="B2"/>
    </sheetView>
  </sheetViews>
  <sheetFormatPr defaultColWidth="9.28515625" defaultRowHeight="12.75"/>
  <cols>
    <col min="1" max="1" width="10.5703125" style="4" bestFit="1" customWidth="1"/>
    <col min="2" max="2" width="63.7109375" style="4" bestFit="1" customWidth="1"/>
    <col min="3" max="3" width="19" style="4" customWidth="1"/>
    <col min="4" max="4" width="19.5703125" style="4" customWidth="1"/>
    <col min="5" max="5" width="31.28515625" style="4" customWidth="1"/>
    <col min="6" max="6" width="29.28515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71093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28515625" style="4" customWidth="1"/>
    <col min="21" max="21" width="24.7109375" style="4" customWidth="1"/>
    <col min="22" max="22" width="20" style="4" customWidth="1"/>
    <col min="23" max="16384" width="9.28515625" style="52"/>
  </cols>
  <sheetData>
    <row r="1" spans="1:22">
      <c r="A1" s="2" t="s">
        <v>31</v>
      </c>
      <c r="B1" s="3" t="str">
        <f>'Info '!C2</f>
        <v>JSC " Halyk Bank Georgia"</v>
      </c>
    </row>
    <row r="2" spans="1:22">
      <c r="A2" s="2" t="s">
        <v>32</v>
      </c>
      <c r="B2" s="481">
        <f>'1. key ratios '!$B$2</f>
        <v>44469</v>
      </c>
    </row>
    <row r="4" spans="1:22" ht="13.5" thickBot="1">
      <c r="A4" s="4" t="s">
        <v>366</v>
      </c>
      <c r="B4" s="187" t="s">
        <v>95</v>
      </c>
      <c r="V4" s="54" t="s">
        <v>74</v>
      </c>
    </row>
    <row r="5" spans="1:22" ht="12.75" customHeight="1">
      <c r="A5" s="188"/>
      <c r="B5" s="189"/>
      <c r="C5" s="702" t="s">
        <v>277</v>
      </c>
      <c r="D5" s="703"/>
      <c r="E5" s="703"/>
      <c r="F5" s="703"/>
      <c r="G5" s="703"/>
      <c r="H5" s="703"/>
      <c r="I5" s="703"/>
      <c r="J5" s="703"/>
      <c r="K5" s="703"/>
      <c r="L5" s="704"/>
      <c r="M5" s="705" t="s">
        <v>278</v>
      </c>
      <c r="N5" s="706"/>
      <c r="O5" s="706"/>
      <c r="P5" s="706"/>
      <c r="Q5" s="706"/>
      <c r="R5" s="706"/>
      <c r="S5" s="707"/>
      <c r="T5" s="710" t="s">
        <v>364</v>
      </c>
      <c r="U5" s="710" t="s">
        <v>365</v>
      </c>
      <c r="V5" s="708" t="s">
        <v>121</v>
      </c>
    </row>
    <row r="6" spans="1:22" s="119" customFormat="1" ht="102">
      <c r="A6" s="116"/>
      <c r="B6" s="190"/>
      <c r="C6" s="191" t="s">
        <v>110</v>
      </c>
      <c r="D6" s="283" t="s">
        <v>111</v>
      </c>
      <c r="E6" s="218" t="s">
        <v>280</v>
      </c>
      <c r="F6" s="218" t="s">
        <v>281</v>
      </c>
      <c r="G6" s="283" t="s">
        <v>284</v>
      </c>
      <c r="H6" s="283" t="s">
        <v>279</v>
      </c>
      <c r="I6" s="283" t="s">
        <v>112</v>
      </c>
      <c r="J6" s="283" t="s">
        <v>113</v>
      </c>
      <c r="K6" s="192" t="s">
        <v>114</v>
      </c>
      <c r="L6" s="193" t="s">
        <v>115</v>
      </c>
      <c r="M6" s="191" t="s">
        <v>282</v>
      </c>
      <c r="N6" s="192" t="s">
        <v>116</v>
      </c>
      <c r="O6" s="192" t="s">
        <v>117</v>
      </c>
      <c r="P6" s="192" t="s">
        <v>118</v>
      </c>
      <c r="Q6" s="192" t="s">
        <v>119</v>
      </c>
      <c r="R6" s="192" t="s">
        <v>120</v>
      </c>
      <c r="S6" s="309" t="s">
        <v>283</v>
      </c>
      <c r="T6" s="711"/>
      <c r="U6" s="711"/>
      <c r="V6" s="709"/>
    </row>
    <row r="7" spans="1:22" s="183" customFormat="1">
      <c r="A7" s="194">
        <v>1</v>
      </c>
      <c r="B7" s="1" t="s">
        <v>96</v>
      </c>
      <c r="C7" s="195">
        <v>0</v>
      </c>
      <c r="D7" s="182">
        <v>0</v>
      </c>
      <c r="E7" s="182"/>
      <c r="F7" s="182"/>
      <c r="G7" s="182"/>
      <c r="H7" s="182"/>
      <c r="I7" s="182"/>
      <c r="J7" s="182"/>
      <c r="K7" s="182"/>
      <c r="L7" s="196"/>
      <c r="M7" s="195">
        <v>0</v>
      </c>
      <c r="N7" s="182"/>
      <c r="O7" s="182"/>
      <c r="P7" s="182"/>
      <c r="Q7" s="182"/>
      <c r="R7" s="182"/>
      <c r="S7" s="196"/>
      <c r="T7" s="318">
        <v>0</v>
      </c>
      <c r="U7" s="318"/>
      <c r="V7" s="197">
        <f>SUM(C7:S7)</f>
        <v>0</v>
      </c>
    </row>
    <row r="8" spans="1:22" s="183" customFormat="1">
      <c r="A8" s="194">
        <v>2</v>
      </c>
      <c r="B8" s="1" t="s">
        <v>97</v>
      </c>
      <c r="C8" s="195">
        <v>0</v>
      </c>
      <c r="D8" s="182">
        <v>0</v>
      </c>
      <c r="E8" s="182"/>
      <c r="F8" s="182"/>
      <c r="G8" s="182"/>
      <c r="H8" s="182"/>
      <c r="I8" s="182"/>
      <c r="J8" s="182"/>
      <c r="K8" s="182"/>
      <c r="L8" s="196"/>
      <c r="M8" s="195">
        <v>0</v>
      </c>
      <c r="N8" s="182"/>
      <c r="O8" s="182"/>
      <c r="P8" s="182"/>
      <c r="Q8" s="182"/>
      <c r="R8" s="182"/>
      <c r="S8" s="196"/>
      <c r="T8" s="318">
        <v>0</v>
      </c>
      <c r="U8" s="318"/>
      <c r="V8" s="197">
        <f t="shared" ref="V8:V20" si="0">SUM(C8:S8)</f>
        <v>0</v>
      </c>
    </row>
    <row r="9" spans="1:22" s="183" customFormat="1">
      <c r="A9" s="194">
        <v>3</v>
      </c>
      <c r="B9" s="1" t="s">
        <v>270</v>
      </c>
      <c r="C9" s="195">
        <v>0</v>
      </c>
      <c r="D9" s="182">
        <v>0</v>
      </c>
      <c r="E9" s="182"/>
      <c r="F9" s="182"/>
      <c r="G9" s="182"/>
      <c r="H9" s="182"/>
      <c r="I9" s="182"/>
      <c r="J9" s="182"/>
      <c r="K9" s="182"/>
      <c r="L9" s="196"/>
      <c r="M9" s="195">
        <v>0</v>
      </c>
      <c r="N9" s="182"/>
      <c r="O9" s="182"/>
      <c r="P9" s="182"/>
      <c r="Q9" s="182"/>
      <c r="R9" s="182"/>
      <c r="S9" s="196"/>
      <c r="T9" s="318">
        <v>0</v>
      </c>
      <c r="U9" s="318"/>
      <c r="V9" s="197">
        <f t="shared" si="0"/>
        <v>0</v>
      </c>
    </row>
    <row r="10" spans="1:22" s="183" customFormat="1">
      <c r="A10" s="194">
        <v>4</v>
      </c>
      <c r="B10" s="1" t="s">
        <v>98</v>
      </c>
      <c r="C10" s="195">
        <v>0</v>
      </c>
      <c r="D10" s="182">
        <v>0</v>
      </c>
      <c r="E10" s="182"/>
      <c r="F10" s="182"/>
      <c r="G10" s="182"/>
      <c r="H10" s="182"/>
      <c r="I10" s="182"/>
      <c r="J10" s="182"/>
      <c r="K10" s="182"/>
      <c r="L10" s="196"/>
      <c r="M10" s="195">
        <v>0</v>
      </c>
      <c r="N10" s="182"/>
      <c r="O10" s="182"/>
      <c r="P10" s="182"/>
      <c r="Q10" s="182"/>
      <c r="R10" s="182"/>
      <c r="S10" s="196"/>
      <c r="T10" s="318">
        <v>0</v>
      </c>
      <c r="U10" s="318"/>
      <c r="V10" s="197">
        <f t="shared" si="0"/>
        <v>0</v>
      </c>
    </row>
    <row r="11" spans="1:22" s="183" customFormat="1">
      <c r="A11" s="194">
        <v>5</v>
      </c>
      <c r="B11" s="1" t="s">
        <v>99</v>
      </c>
      <c r="C11" s="195">
        <v>0</v>
      </c>
      <c r="D11" s="182">
        <v>0</v>
      </c>
      <c r="E11" s="182"/>
      <c r="F11" s="182"/>
      <c r="G11" s="182"/>
      <c r="H11" s="182"/>
      <c r="I11" s="182"/>
      <c r="J11" s="182"/>
      <c r="K11" s="182"/>
      <c r="L11" s="196"/>
      <c r="M11" s="195">
        <v>0</v>
      </c>
      <c r="N11" s="182"/>
      <c r="O11" s="182"/>
      <c r="P11" s="182"/>
      <c r="Q11" s="182"/>
      <c r="R11" s="182"/>
      <c r="S11" s="196"/>
      <c r="T11" s="318">
        <v>0</v>
      </c>
      <c r="U11" s="318"/>
      <c r="V11" s="197">
        <f t="shared" si="0"/>
        <v>0</v>
      </c>
    </row>
    <row r="12" spans="1:22" s="183" customFormat="1">
      <c r="A12" s="194">
        <v>6</v>
      </c>
      <c r="B12" s="1" t="s">
        <v>100</v>
      </c>
      <c r="C12" s="195">
        <v>0</v>
      </c>
      <c r="D12" s="182">
        <v>0</v>
      </c>
      <c r="E12" s="182"/>
      <c r="F12" s="182"/>
      <c r="G12" s="182"/>
      <c r="H12" s="182"/>
      <c r="I12" s="182"/>
      <c r="J12" s="182"/>
      <c r="K12" s="182"/>
      <c r="L12" s="196"/>
      <c r="M12" s="195">
        <v>0</v>
      </c>
      <c r="N12" s="182"/>
      <c r="O12" s="182"/>
      <c r="P12" s="182"/>
      <c r="Q12" s="182"/>
      <c r="R12" s="182"/>
      <c r="S12" s="196"/>
      <c r="T12" s="318">
        <v>0</v>
      </c>
      <c r="U12" s="318"/>
      <c r="V12" s="197">
        <f t="shared" si="0"/>
        <v>0</v>
      </c>
    </row>
    <row r="13" spans="1:22" s="183" customFormat="1">
      <c r="A13" s="194">
        <v>7</v>
      </c>
      <c r="B13" s="1" t="s">
        <v>101</v>
      </c>
      <c r="C13" s="195">
        <v>0</v>
      </c>
      <c r="D13" s="182">
        <v>10166119.984999999</v>
      </c>
      <c r="E13" s="182"/>
      <c r="F13" s="182"/>
      <c r="G13" s="182"/>
      <c r="H13" s="182"/>
      <c r="I13" s="182"/>
      <c r="J13" s="182"/>
      <c r="K13" s="182"/>
      <c r="L13" s="196"/>
      <c r="M13" s="195">
        <v>536016.99879999994</v>
      </c>
      <c r="N13" s="182"/>
      <c r="O13" s="182"/>
      <c r="P13" s="182"/>
      <c r="Q13" s="182"/>
      <c r="R13" s="182"/>
      <c r="S13" s="196"/>
      <c r="T13" s="318">
        <v>10362954.9988</v>
      </c>
      <c r="U13" s="318">
        <v>339181.98499999999</v>
      </c>
      <c r="V13" s="197">
        <f t="shared" si="0"/>
        <v>10702136.9838</v>
      </c>
    </row>
    <row r="14" spans="1:22" s="183" customFormat="1">
      <c r="A14" s="194">
        <v>8</v>
      </c>
      <c r="B14" s="1" t="s">
        <v>102</v>
      </c>
      <c r="C14" s="195">
        <v>0</v>
      </c>
      <c r="D14" s="182">
        <v>0</v>
      </c>
      <c r="E14" s="182"/>
      <c r="F14" s="182"/>
      <c r="G14" s="182"/>
      <c r="H14" s="182"/>
      <c r="I14" s="182"/>
      <c r="J14" s="182"/>
      <c r="K14" s="182"/>
      <c r="L14" s="196"/>
      <c r="M14" s="195">
        <v>0</v>
      </c>
      <c r="N14" s="182"/>
      <c r="O14" s="182"/>
      <c r="P14" s="182"/>
      <c r="Q14" s="182"/>
      <c r="R14" s="182"/>
      <c r="S14" s="196"/>
      <c r="T14" s="318">
        <v>0</v>
      </c>
      <c r="U14" s="318"/>
      <c r="V14" s="197">
        <f t="shared" si="0"/>
        <v>0</v>
      </c>
    </row>
    <row r="15" spans="1:22" s="183" customFormat="1">
      <c r="A15" s="194">
        <v>9</v>
      </c>
      <c r="B15" s="1" t="s">
        <v>103</v>
      </c>
      <c r="C15" s="195">
        <v>0</v>
      </c>
      <c r="D15" s="182">
        <v>0</v>
      </c>
      <c r="E15" s="182"/>
      <c r="F15" s="182"/>
      <c r="G15" s="182"/>
      <c r="H15" s="182"/>
      <c r="I15" s="182"/>
      <c r="J15" s="182"/>
      <c r="K15" s="182"/>
      <c r="L15" s="196"/>
      <c r="M15" s="195">
        <v>0</v>
      </c>
      <c r="N15" s="182"/>
      <c r="O15" s="182"/>
      <c r="P15" s="182"/>
      <c r="Q15" s="182"/>
      <c r="R15" s="182"/>
      <c r="S15" s="196"/>
      <c r="T15" s="318">
        <v>0</v>
      </c>
      <c r="U15" s="318"/>
      <c r="V15" s="197">
        <f t="shared" si="0"/>
        <v>0</v>
      </c>
    </row>
    <row r="16" spans="1:22" s="183" customFormat="1">
      <c r="A16" s="194">
        <v>10</v>
      </c>
      <c r="B16" s="1" t="s">
        <v>104</v>
      </c>
      <c r="C16" s="195">
        <v>0</v>
      </c>
      <c r="D16" s="182">
        <v>0</v>
      </c>
      <c r="E16" s="182"/>
      <c r="F16" s="182"/>
      <c r="G16" s="182"/>
      <c r="H16" s="182"/>
      <c r="I16" s="182"/>
      <c r="J16" s="182"/>
      <c r="K16" s="182"/>
      <c r="L16" s="196"/>
      <c r="M16" s="195">
        <v>0</v>
      </c>
      <c r="N16" s="182"/>
      <c r="O16" s="182"/>
      <c r="P16" s="182"/>
      <c r="Q16" s="182"/>
      <c r="R16" s="182"/>
      <c r="S16" s="196"/>
      <c r="T16" s="318">
        <v>0</v>
      </c>
      <c r="U16" s="318"/>
      <c r="V16" s="197">
        <f t="shared" si="0"/>
        <v>0</v>
      </c>
    </row>
    <row r="17" spans="1:22" s="183" customFormat="1">
      <c r="A17" s="194">
        <v>11</v>
      </c>
      <c r="B17" s="1" t="s">
        <v>105</v>
      </c>
      <c r="C17" s="195">
        <v>0</v>
      </c>
      <c r="D17" s="182">
        <v>172594</v>
      </c>
      <c r="E17" s="182"/>
      <c r="F17" s="182"/>
      <c r="G17" s="182"/>
      <c r="H17" s="182"/>
      <c r="I17" s="182"/>
      <c r="J17" s="182"/>
      <c r="K17" s="182"/>
      <c r="L17" s="196"/>
      <c r="M17" s="195">
        <v>46614.4084</v>
      </c>
      <c r="N17" s="182"/>
      <c r="O17" s="182"/>
      <c r="P17" s="182"/>
      <c r="Q17" s="182"/>
      <c r="R17" s="182"/>
      <c r="S17" s="196"/>
      <c r="T17" s="318">
        <v>219208.40840000001</v>
      </c>
      <c r="U17" s="318"/>
      <c r="V17" s="197">
        <f t="shared" si="0"/>
        <v>219208.40840000001</v>
      </c>
    </row>
    <row r="18" spans="1:22" s="183" customFormat="1">
      <c r="A18" s="194">
        <v>12</v>
      </c>
      <c r="B18" s="1" t="s">
        <v>106</v>
      </c>
      <c r="C18" s="195">
        <v>0</v>
      </c>
      <c r="D18" s="182">
        <v>0</v>
      </c>
      <c r="E18" s="182"/>
      <c r="F18" s="182"/>
      <c r="G18" s="182"/>
      <c r="H18" s="182"/>
      <c r="I18" s="182"/>
      <c r="J18" s="182"/>
      <c r="K18" s="182"/>
      <c r="L18" s="196"/>
      <c r="M18" s="195">
        <v>0</v>
      </c>
      <c r="N18" s="182"/>
      <c r="O18" s="182"/>
      <c r="P18" s="182"/>
      <c r="Q18" s="182"/>
      <c r="R18" s="182"/>
      <c r="S18" s="196"/>
      <c r="T18" s="318">
        <v>0</v>
      </c>
      <c r="U18" s="318"/>
      <c r="V18" s="197">
        <f t="shared" si="0"/>
        <v>0</v>
      </c>
    </row>
    <row r="19" spans="1:22" s="183" customFormat="1">
      <c r="A19" s="194">
        <v>13</v>
      </c>
      <c r="B19" s="1" t="s">
        <v>107</v>
      </c>
      <c r="C19" s="195">
        <v>0</v>
      </c>
      <c r="D19" s="182">
        <v>0</v>
      </c>
      <c r="E19" s="182"/>
      <c r="F19" s="182"/>
      <c r="G19" s="182"/>
      <c r="H19" s="182"/>
      <c r="I19" s="182"/>
      <c r="J19" s="182"/>
      <c r="K19" s="182"/>
      <c r="L19" s="196"/>
      <c r="M19" s="195">
        <v>0</v>
      </c>
      <c r="N19" s="182"/>
      <c r="O19" s="182"/>
      <c r="P19" s="182"/>
      <c r="Q19" s="182"/>
      <c r="R19" s="182"/>
      <c r="S19" s="196"/>
      <c r="T19" s="318">
        <v>0</v>
      </c>
      <c r="U19" s="318"/>
      <c r="V19" s="197">
        <f t="shared" si="0"/>
        <v>0</v>
      </c>
    </row>
    <row r="20" spans="1:22" s="183" customFormat="1">
      <c r="A20" s="194">
        <v>14</v>
      </c>
      <c r="B20" s="1" t="s">
        <v>108</v>
      </c>
      <c r="C20" s="195">
        <v>0</v>
      </c>
      <c r="D20" s="182">
        <v>1645779</v>
      </c>
      <c r="E20" s="182"/>
      <c r="F20" s="182"/>
      <c r="G20" s="182"/>
      <c r="H20" s="182"/>
      <c r="I20" s="182"/>
      <c r="J20" s="182"/>
      <c r="K20" s="182"/>
      <c r="L20" s="196"/>
      <c r="M20" s="195">
        <v>42187.532800000001</v>
      </c>
      <c r="N20" s="182"/>
      <c r="O20" s="182"/>
      <c r="P20" s="182"/>
      <c r="Q20" s="182"/>
      <c r="R20" s="182"/>
      <c r="S20" s="196"/>
      <c r="T20" s="318">
        <v>1687966.5327999999</v>
      </c>
      <c r="U20" s="318"/>
      <c r="V20" s="197">
        <f t="shared" si="0"/>
        <v>1687966.5327999999</v>
      </c>
    </row>
    <row r="21" spans="1:22" ht="13.5" thickBot="1">
      <c r="A21" s="184"/>
      <c r="B21" s="198" t="s">
        <v>109</v>
      </c>
      <c r="C21" s="199">
        <f>SUM(C7:C20)</f>
        <v>0</v>
      </c>
      <c r="D21" s="186">
        <f t="shared" ref="D21:V21" si="1">SUM(D7:D20)</f>
        <v>11984492.984999999</v>
      </c>
      <c r="E21" s="186">
        <f t="shared" si="1"/>
        <v>0</v>
      </c>
      <c r="F21" s="186">
        <f t="shared" si="1"/>
        <v>0</v>
      </c>
      <c r="G21" s="186">
        <f t="shared" si="1"/>
        <v>0</v>
      </c>
      <c r="H21" s="186">
        <f t="shared" si="1"/>
        <v>0</v>
      </c>
      <c r="I21" s="186">
        <f t="shared" si="1"/>
        <v>0</v>
      </c>
      <c r="J21" s="186">
        <f t="shared" si="1"/>
        <v>0</v>
      </c>
      <c r="K21" s="186">
        <f t="shared" si="1"/>
        <v>0</v>
      </c>
      <c r="L21" s="200">
        <f t="shared" si="1"/>
        <v>0</v>
      </c>
      <c r="M21" s="199">
        <f t="shared" si="1"/>
        <v>624818.93999999994</v>
      </c>
      <c r="N21" s="186">
        <f t="shared" si="1"/>
        <v>0</v>
      </c>
      <c r="O21" s="186">
        <f t="shared" si="1"/>
        <v>0</v>
      </c>
      <c r="P21" s="186">
        <f t="shared" si="1"/>
        <v>0</v>
      </c>
      <c r="Q21" s="186">
        <f t="shared" si="1"/>
        <v>0</v>
      </c>
      <c r="R21" s="186">
        <f t="shared" si="1"/>
        <v>0</v>
      </c>
      <c r="S21" s="200">
        <f>SUM(S7:S20)</f>
        <v>0</v>
      </c>
      <c r="T21" s="200">
        <f>SUM(T7:T20)</f>
        <v>12270129.939999999</v>
      </c>
      <c r="U21" s="200">
        <f t="shared" ref="U21" si="2">SUM(U7:U20)</f>
        <v>339181.98499999999</v>
      </c>
      <c r="V21" s="201">
        <f t="shared" si="1"/>
        <v>12609311.924999999</v>
      </c>
    </row>
    <row r="24" spans="1:22">
      <c r="A24" s="7"/>
      <c r="B24" s="7"/>
      <c r="C24" s="91"/>
      <c r="D24" s="91"/>
      <c r="E24" s="91"/>
    </row>
    <row r="25" spans="1:22">
      <c r="A25" s="202"/>
      <c r="B25" s="202"/>
      <c r="C25" s="7"/>
      <c r="D25" s="91"/>
      <c r="E25" s="91"/>
    </row>
    <row r="26" spans="1:22">
      <c r="A26" s="202"/>
      <c r="B26" s="92"/>
      <c r="C26" s="7"/>
      <c r="D26" s="91"/>
      <c r="E26" s="91"/>
    </row>
    <row r="27" spans="1:22">
      <c r="A27" s="202"/>
      <c r="B27" s="202"/>
      <c r="C27" s="7"/>
      <c r="D27" s="91"/>
      <c r="E27" s="91"/>
    </row>
    <row r="28" spans="1:22">
      <c r="A28" s="202"/>
      <c r="B28" s="92"/>
      <c r="C28" s="7"/>
      <c r="D28" s="91"/>
      <c r="E28" s="91"/>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pane xSplit="1" ySplit="7" topLeftCell="C8" activePane="bottomRight" state="frozen"/>
      <selection activeCell="B9" sqref="B9"/>
      <selection pane="topRight" activeCell="B9" sqref="B9"/>
      <selection pane="bottomLeft" activeCell="B9" sqref="B9"/>
      <selection pane="bottomRight" activeCell="C1" sqref="C1"/>
    </sheetView>
  </sheetViews>
  <sheetFormatPr defaultColWidth="9.28515625" defaultRowHeight="12.75"/>
  <cols>
    <col min="1" max="1" width="10.5703125" style="4" bestFit="1" customWidth="1"/>
    <col min="2" max="2" width="101.7109375" style="4" customWidth="1"/>
    <col min="3" max="3" width="13.7109375" style="319" customWidth="1"/>
    <col min="4" max="4" width="14.7109375" style="319" bestFit="1" customWidth="1"/>
    <col min="5" max="5" width="17.7109375" style="319" customWidth="1"/>
    <col min="6" max="6" width="15.7109375" style="319" customWidth="1"/>
    <col min="7" max="7" width="17.42578125" style="319" customWidth="1"/>
    <col min="8" max="8" width="15.28515625" style="319" customWidth="1"/>
    <col min="9" max="16384" width="9.28515625" style="52"/>
  </cols>
  <sheetData>
    <row r="1" spans="1:9">
      <c r="A1" s="2" t="s">
        <v>31</v>
      </c>
      <c r="B1" s="4" t="str">
        <f>'Info '!C2</f>
        <v>JSC " Halyk Bank Georgia"</v>
      </c>
      <c r="C1" s="3" t="str">
        <f>'Info '!C2</f>
        <v>JSC " Halyk Bank Georgia"</v>
      </c>
    </row>
    <row r="2" spans="1:9">
      <c r="A2" s="2" t="s">
        <v>32</v>
      </c>
      <c r="C2" s="481">
        <f>'1. key ratios '!B2</f>
        <v>44469</v>
      </c>
    </row>
    <row r="4" spans="1:9" ht="13.5" thickBot="1">
      <c r="A4" s="2" t="s">
        <v>253</v>
      </c>
      <c r="B4" s="187" t="s">
        <v>376</v>
      </c>
    </row>
    <row r="5" spans="1:9">
      <c r="A5" s="188"/>
      <c r="B5" s="203"/>
      <c r="C5" s="320" t="s">
        <v>0</v>
      </c>
      <c r="D5" s="320" t="s">
        <v>1</v>
      </c>
      <c r="E5" s="320" t="s">
        <v>2</v>
      </c>
      <c r="F5" s="320" t="s">
        <v>3</v>
      </c>
      <c r="G5" s="321" t="s">
        <v>4</v>
      </c>
      <c r="H5" s="322" t="s">
        <v>6</v>
      </c>
      <c r="I5" s="204"/>
    </row>
    <row r="6" spans="1:9" s="204" customFormat="1" ht="12.75" customHeight="1">
      <c r="A6" s="205"/>
      <c r="B6" s="714" t="s">
        <v>252</v>
      </c>
      <c r="C6" s="716" t="s">
        <v>368</v>
      </c>
      <c r="D6" s="718" t="s">
        <v>367</v>
      </c>
      <c r="E6" s="719"/>
      <c r="F6" s="716" t="s">
        <v>372</v>
      </c>
      <c r="G6" s="716" t="s">
        <v>373</v>
      </c>
      <c r="H6" s="712" t="s">
        <v>371</v>
      </c>
    </row>
    <row r="7" spans="1:9" ht="38.25">
      <c r="A7" s="207"/>
      <c r="B7" s="715"/>
      <c r="C7" s="717"/>
      <c r="D7" s="323" t="s">
        <v>370</v>
      </c>
      <c r="E7" s="323" t="s">
        <v>369</v>
      </c>
      <c r="F7" s="717"/>
      <c r="G7" s="717"/>
      <c r="H7" s="713"/>
      <c r="I7" s="204"/>
    </row>
    <row r="8" spans="1:9">
      <c r="A8" s="205">
        <v>1</v>
      </c>
      <c r="B8" s="1" t="s">
        <v>96</v>
      </c>
      <c r="C8" s="324">
        <v>156159778</v>
      </c>
      <c r="D8" s="325">
        <v>0</v>
      </c>
      <c r="E8" s="324">
        <v>0</v>
      </c>
      <c r="F8" s="324">
        <v>129136206</v>
      </c>
      <c r="G8" s="326">
        <v>129136206</v>
      </c>
      <c r="H8" s="328">
        <f>IFERROR(G8/(C8+E8)," ")</f>
        <v>0.82694921607790706</v>
      </c>
    </row>
    <row r="9" spans="1:9" ht="15" customHeight="1">
      <c r="A9" s="205">
        <v>2</v>
      </c>
      <c r="B9" s="1" t="s">
        <v>97</v>
      </c>
      <c r="C9" s="324">
        <v>0</v>
      </c>
      <c r="D9" s="325">
        <v>0</v>
      </c>
      <c r="E9" s="324">
        <v>0</v>
      </c>
      <c r="F9" s="324">
        <v>0</v>
      </c>
      <c r="G9" s="326">
        <v>0</v>
      </c>
      <c r="H9" s="328" t="str">
        <f t="shared" ref="H9:H21" si="0">IFERROR(G9/(C9+E9)," ")</f>
        <v xml:space="preserve"> </v>
      </c>
    </row>
    <row r="10" spans="1:9">
      <c r="A10" s="205">
        <v>3</v>
      </c>
      <c r="B10" s="1" t="s">
        <v>270</v>
      </c>
      <c r="C10" s="324">
        <v>0</v>
      </c>
      <c r="D10" s="325">
        <v>0</v>
      </c>
      <c r="E10" s="324">
        <v>0</v>
      </c>
      <c r="F10" s="324">
        <v>0</v>
      </c>
      <c r="G10" s="326">
        <v>0</v>
      </c>
      <c r="H10" s="328" t="str">
        <f t="shared" si="0"/>
        <v xml:space="preserve"> </v>
      </c>
    </row>
    <row r="11" spans="1:9">
      <c r="A11" s="205">
        <v>4</v>
      </c>
      <c r="B11" s="1" t="s">
        <v>98</v>
      </c>
      <c r="C11" s="324">
        <v>0</v>
      </c>
      <c r="D11" s="325">
        <v>0</v>
      </c>
      <c r="E11" s="324">
        <v>0</v>
      </c>
      <c r="F11" s="324">
        <v>0</v>
      </c>
      <c r="G11" s="326">
        <v>0</v>
      </c>
      <c r="H11" s="328" t="str">
        <f t="shared" si="0"/>
        <v xml:space="preserve"> </v>
      </c>
    </row>
    <row r="12" spans="1:9">
      <c r="A12" s="205">
        <v>5</v>
      </c>
      <c r="B12" s="1" t="s">
        <v>99</v>
      </c>
      <c r="C12" s="324">
        <v>0</v>
      </c>
      <c r="D12" s="325">
        <v>0</v>
      </c>
      <c r="E12" s="324">
        <v>0</v>
      </c>
      <c r="F12" s="324">
        <v>0</v>
      </c>
      <c r="G12" s="326">
        <v>0</v>
      </c>
      <c r="H12" s="328" t="str">
        <f t="shared" si="0"/>
        <v xml:space="preserve"> </v>
      </c>
    </row>
    <row r="13" spans="1:9">
      <c r="A13" s="205">
        <v>6</v>
      </c>
      <c r="B13" s="1" t="s">
        <v>100</v>
      </c>
      <c r="C13" s="324">
        <v>37497746</v>
      </c>
      <c r="D13" s="325">
        <v>0</v>
      </c>
      <c r="E13" s="324">
        <v>0</v>
      </c>
      <c r="F13" s="324">
        <v>11788508.08</v>
      </c>
      <c r="G13" s="326">
        <v>11788508.08</v>
      </c>
      <c r="H13" s="328">
        <f t="shared" si="0"/>
        <v>0.31437911174714339</v>
      </c>
    </row>
    <row r="14" spans="1:9">
      <c r="A14" s="205">
        <v>7</v>
      </c>
      <c r="B14" s="1" t="s">
        <v>101</v>
      </c>
      <c r="C14" s="324">
        <v>447256594.37</v>
      </c>
      <c r="D14" s="325">
        <v>38517637.970000014</v>
      </c>
      <c r="E14" s="324">
        <v>10146248.639000002</v>
      </c>
      <c r="F14" s="324">
        <v>457402843.009</v>
      </c>
      <c r="G14" s="326">
        <v>446700706.02520001</v>
      </c>
      <c r="H14" s="328">
        <f t="shared" si="0"/>
        <v>0.97660238201976057</v>
      </c>
    </row>
    <row r="15" spans="1:9">
      <c r="A15" s="205">
        <v>8</v>
      </c>
      <c r="B15" s="1" t="s">
        <v>102</v>
      </c>
      <c r="C15" s="324">
        <v>0</v>
      </c>
      <c r="D15" s="325">
        <v>0</v>
      </c>
      <c r="E15" s="324">
        <v>0</v>
      </c>
      <c r="F15" s="324">
        <v>0</v>
      </c>
      <c r="G15" s="326">
        <v>0</v>
      </c>
      <c r="H15" s="328" t="str">
        <f t="shared" si="0"/>
        <v xml:space="preserve"> </v>
      </c>
    </row>
    <row r="16" spans="1:9">
      <c r="A16" s="205">
        <v>9</v>
      </c>
      <c r="B16" s="1" t="s">
        <v>103</v>
      </c>
      <c r="C16" s="324">
        <v>0</v>
      </c>
      <c r="D16" s="325">
        <v>0</v>
      </c>
      <c r="E16" s="324">
        <v>0</v>
      </c>
      <c r="F16" s="324">
        <v>0</v>
      </c>
      <c r="G16" s="326">
        <v>0</v>
      </c>
      <c r="H16" s="328" t="str">
        <f t="shared" si="0"/>
        <v xml:space="preserve"> </v>
      </c>
    </row>
    <row r="17" spans="1:8">
      <c r="A17" s="205">
        <v>10</v>
      </c>
      <c r="B17" s="1" t="s">
        <v>104</v>
      </c>
      <c r="C17" s="324">
        <v>14844045.369999999</v>
      </c>
      <c r="D17" s="325">
        <v>2211.9499999999998</v>
      </c>
      <c r="E17" s="324">
        <v>1105.9749999999999</v>
      </c>
      <c r="F17" s="324">
        <v>14845151.344999999</v>
      </c>
      <c r="G17" s="326">
        <v>14845151.344999999</v>
      </c>
      <c r="H17" s="328">
        <f t="shared" si="0"/>
        <v>1</v>
      </c>
    </row>
    <row r="18" spans="1:8">
      <c r="A18" s="205">
        <v>11</v>
      </c>
      <c r="B18" s="1" t="s">
        <v>105</v>
      </c>
      <c r="C18" s="324">
        <v>35259620.37000002</v>
      </c>
      <c r="D18" s="325">
        <v>100768.01999999999</v>
      </c>
      <c r="E18" s="324">
        <v>31613.378999999997</v>
      </c>
      <c r="F18" s="324">
        <v>36152516.73400002</v>
      </c>
      <c r="G18" s="326">
        <v>35933308.325600021</v>
      </c>
      <c r="H18" s="328">
        <f t="shared" si="0"/>
        <v>1.0181935996107869</v>
      </c>
    </row>
    <row r="19" spans="1:8">
      <c r="A19" s="205">
        <v>12</v>
      </c>
      <c r="B19" s="1" t="s">
        <v>106</v>
      </c>
      <c r="C19" s="324">
        <v>0</v>
      </c>
      <c r="D19" s="325">
        <v>0</v>
      </c>
      <c r="E19" s="324">
        <v>0</v>
      </c>
      <c r="F19" s="324">
        <v>0</v>
      </c>
      <c r="G19" s="326">
        <v>0</v>
      </c>
      <c r="H19" s="328" t="str">
        <f t="shared" si="0"/>
        <v xml:space="preserve"> </v>
      </c>
    </row>
    <row r="20" spans="1:8">
      <c r="A20" s="205">
        <v>13</v>
      </c>
      <c r="B20" s="1" t="s">
        <v>247</v>
      </c>
      <c r="C20" s="324">
        <v>0</v>
      </c>
      <c r="D20" s="325">
        <v>0</v>
      </c>
      <c r="E20" s="324">
        <v>0</v>
      </c>
      <c r="F20" s="324">
        <v>0</v>
      </c>
      <c r="G20" s="326">
        <v>0</v>
      </c>
      <c r="H20" s="328" t="str">
        <f t="shared" si="0"/>
        <v xml:space="preserve"> </v>
      </c>
    </row>
    <row r="21" spans="1:8">
      <c r="A21" s="205">
        <v>14</v>
      </c>
      <c r="B21" s="1" t="s">
        <v>108</v>
      </c>
      <c r="C21" s="324">
        <v>160685392.7421999</v>
      </c>
      <c r="D21" s="325">
        <v>1785436.4299999997</v>
      </c>
      <c r="E21" s="324">
        <v>519854.47299999988</v>
      </c>
      <c r="F21" s="324">
        <v>147845168.21519989</v>
      </c>
      <c r="G21" s="326">
        <v>146157201.6823999</v>
      </c>
      <c r="H21" s="328">
        <f t="shared" si="0"/>
        <v>0.90665288014656431</v>
      </c>
    </row>
    <row r="22" spans="1:8" ht="13.5" thickBot="1">
      <c r="A22" s="208"/>
      <c r="B22" s="209" t="s">
        <v>109</v>
      </c>
      <c r="C22" s="327">
        <f>SUM(C8:C21)</f>
        <v>851703176.85219991</v>
      </c>
      <c r="D22" s="327">
        <f>SUM(D8:D21)</f>
        <v>40406054.37000002</v>
      </c>
      <c r="E22" s="327">
        <f>SUM(E8:E21)</f>
        <v>10698822.466000002</v>
      </c>
      <c r="F22" s="327">
        <f>SUM(F8:F21)</f>
        <v>797170393.38319993</v>
      </c>
      <c r="G22" s="327">
        <f>SUM(G8:G21)</f>
        <v>784561081.45819998</v>
      </c>
      <c r="H22" s="329">
        <f>G22/(C22+E22)</f>
        <v>0.90973940468419645</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90" zoomScaleNormal="90" workbookViewId="0">
      <pane xSplit="2" ySplit="6" topLeftCell="D13" activePane="bottomRight" state="frozen"/>
      <selection pane="topRight" activeCell="C1" sqref="C1"/>
      <selection pane="bottomLeft" activeCell="A6" sqref="A6"/>
      <selection pane="bottomRight" activeCell="F23" sqref="F23:K25"/>
    </sheetView>
  </sheetViews>
  <sheetFormatPr defaultColWidth="9.28515625" defaultRowHeight="12.75"/>
  <cols>
    <col min="1" max="1" width="10.5703125" style="319" bestFit="1" customWidth="1"/>
    <col min="2" max="2" width="104.28515625" style="319" customWidth="1"/>
    <col min="3" max="11" width="12.7109375" style="319" customWidth="1"/>
    <col min="12" max="16384" width="9.28515625" style="319"/>
  </cols>
  <sheetData>
    <row r="1" spans="1:11">
      <c r="A1" s="319" t="s">
        <v>31</v>
      </c>
      <c r="B1" s="3" t="str">
        <f>'Info '!C2</f>
        <v>JSC " Halyk Bank Georgia"</v>
      </c>
    </row>
    <row r="2" spans="1:11">
      <c r="A2" s="319" t="s">
        <v>32</v>
      </c>
      <c r="B2" s="481">
        <f>'1. key ratios '!$B$2</f>
        <v>44469</v>
      </c>
      <c r="C2" s="345"/>
      <c r="D2" s="345"/>
    </row>
    <row r="3" spans="1:11">
      <c r="B3" s="345"/>
      <c r="C3" s="345"/>
      <c r="D3" s="345"/>
    </row>
    <row r="4" spans="1:11" ht="13.5" thickBot="1">
      <c r="A4" s="319" t="s">
        <v>249</v>
      </c>
      <c r="B4" s="371" t="s">
        <v>377</v>
      </c>
      <c r="C4" s="345"/>
      <c r="D4" s="345"/>
    </row>
    <row r="5" spans="1:11" ht="30" customHeight="1">
      <c r="A5" s="720"/>
      <c r="B5" s="721"/>
      <c r="C5" s="722" t="s">
        <v>429</v>
      </c>
      <c r="D5" s="722"/>
      <c r="E5" s="722"/>
      <c r="F5" s="722" t="s">
        <v>430</v>
      </c>
      <c r="G5" s="722"/>
      <c r="H5" s="722"/>
      <c r="I5" s="722" t="s">
        <v>431</v>
      </c>
      <c r="J5" s="722"/>
      <c r="K5" s="723"/>
    </row>
    <row r="6" spans="1:11">
      <c r="A6" s="346"/>
      <c r="B6" s="347"/>
      <c r="C6" s="59" t="s">
        <v>70</v>
      </c>
      <c r="D6" s="59" t="s">
        <v>71</v>
      </c>
      <c r="E6" s="59" t="s">
        <v>72</v>
      </c>
      <c r="F6" s="59" t="s">
        <v>70</v>
      </c>
      <c r="G6" s="59" t="s">
        <v>71</v>
      </c>
      <c r="H6" s="59" t="s">
        <v>72</v>
      </c>
      <c r="I6" s="59" t="s">
        <v>70</v>
      </c>
      <c r="J6" s="59" t="s">
        <v>71</v>
      </c>
      <c r="K6" s="59" t="s">
        <v>72</v>
      </c>
    </row>
    <row r="7" spans="1:11">
      <c r="A7" s="348" t="s">
        <v>380</v>
      </c>
      <c r="B7" s="349"/>
      <c r="C7" s="349"/>
      <c r="D7" s="349"/>
      <c r="E7" s="349"/>
      <c r="F7" s="349"/>
      <c r="G7" s="349"/>
      <c r="H7" s="349"/>
      <c r="I7" s="349"/>
      <c r="J7" s="349"/>
      <c r="K7" s="350"/>
    </row>
    <row r="8" spans="1:11">
      <c r="A8" s="351">
        <v>1</v>
      </c>
      <c r="B8" s="352" t="s">
        <v>378</v>
      </c>
      <c r="C8" s="662"/>
      <c r="D8" s="662"/>
      <c r="E8" s="662"/>
      <c r="F8" s="663">
        <v>49208181.985081419</v>
      </c>
      <c r="G8" s="663">
        <v>116460950.45635459</v>
      </c>
      <c r="H8" s="663">
        <v>165669132.44143599</v>
      </c>
      <c r="I8" s="663">
        <v>28047467.126126185</v>
      </c>
      <c r="J8" s="663">
        <v>100237263.61590683</v>
      </c>
      <c r="K8" s="664">
        <v>128284730.74203302</v>
      </c>
    </row>
    <row r="9" spans="1:11">
      <c r="A9" s="348" t="s">
        <v>381</v>
      </c>
      <c r="B9" s="349"/>
      <c r="C9" s="665"/>
      <c r="D9" s="665"/>
      <c r="E9" s="665"/>
      <c r="F9" s="665"/>
      <c r="G9" s="665"/>
      <c r="H9" s="665"/>
      <c r="I9" s="665"/>
      <c r="J9" s="665"/>
      <c r="K9" s="666"/>
    </row>
    <row r="10" spans="1:11">
      <c r="A10" s="353">
        <v>2</v>
      </c>
      <c r="B10" s="354" t="s">
        <v>389</v>
      </c>
      <c r="C10" s="667">
        <v>11879726.580149323</v>
      </c>
      <c r="D10" s="668">
        <v>45095452.984627128</v>
      </c>
      <c r="E10" s="668">
        <v>56975179.56477645</v>
      </c>
      <c r="F10" s="668">
        <v>2562923.9049552255</v>
      </c>
      <c r="G10" s="668">
        <v>10723011.005941041</v>
      </c>
      <c r="H10" s="668">
        <v>13285934.910896266</v>
      </c>
      <c r="I10" s="668">
        <v>638565.06810447818</v>
      </c>
      <c r="J10" s="668">
        <v>2652157.9592238809</v>
      </c>
      <c r="K10" s="669">
        <v>3290723.027328359</v>
      </c>
    </row>
    <row r="11" spans="1:11">
      <c r="A11" s="353">
        <v>3</v>
      </c>
      <c r="B11" s="354" t="s">
        <v>383</v>
      </c>
      <c r="C11" s="667">
        <v>104111118.37776119</v>
      </c>
      <c r="D11" s="668">
        <v>470868892.79552233</v>
      </c>
      <c r="E11" s="668">
        <v>574980011.17328358</v>
      </c>
      <c r="F11" s="668">
        <v>75424747.358466431</v>
      </c>
      <c r="G11" s="668">
        <v>56258925.002526157</v>
      </c>
      <c r="H11" s="668">
        <v>131683672.36099258</v>
      </c>
      <c r="I11" s="668">
        <v>70044789.687768668</v>
      </c>
      <c r="J11" s="668">
        <v>44414146.829343282</v>
      </c>
      <c r="K11" s="669">
        <v>114458936.51711196</v>
      </c>
    </row>
    <row r="12" spans="1:11">
      <c r="A12" s="353">
        <v>4</v>
      </c>
      <c r="B12" s="354" t="s">
        <v>384</v>
      </c>
      <c r="C12" s="667">
        <v>0</v>
      </c>
      <c r="D12" s="668">
        <v>0</v>
      </c>
      <c r="E12" s="668">
        <v>0</v>
      </c>
      <c r="F12" s="668">
        <v>0</v>
      </c>
      <c r="G12" s="668">
        <v>0</v>
      </c>
      <c r="H12" s="668">
        <v>0</v>
      </c>
      <c r="I12" s="668">
        <v>0</v>
      </c>
      <c r="J12" s="668">
        <v>0</v>
      </c>
      <c r="K12" s="669">
        <v>0</v>
      </c>
    </row>
    <row r="13" spans="1:11">
      <c r="A13" s="353">
        <v>5</v>
      </c>
      <c r="B13" s="354" t="s">
        <v>392</v>
      </c>
      <c r="C13" s="667">
        <v>20080258.44462686</v>
      </c>
      <c r="D13" s="668">
        <v>15605843.550447758</v>
      </c>
      <c r="E13" s="668">
        <v>35686101.995074615</v>
      </c>
      <c r="F13" s="668">
        <v>6098114.4548076661</v>
      </c>
      <c r="G13" s="668">
        <v>6236929.1081141774</v>
      </c>
      <c r="H13" s="668">
        <v>12335043.562921844</v>
      </c>
      <c r="I13" s="668">
        <v>1600347.566910448</v>
      </c>
      <c r="J13" s="668">
        <v>1475282.8429477613</v>
      </c>
      <c r="K13" s="669">
        <v>3075630.4098582091</v>
      </c>
    </row>
    <row r="14" spans="1:11">
      <c r="A14" s="353">
        <v>6</v>
      </c>
      <c r="B14" s="354" t="s">
        <v>424</v>
      </c>
      <c r="C14" s="667">
        <v>0</v>
      </c>
      <c r="D14" s="668">
        <v>0</v>
      </c>
      <c r="E14" s="668">
        <v>0</v>
      </c>
      <c r="F14" s="668">
        <v>0</v>
      </c>
      <c r="G14" s="668">
        <v>0</v>
      </c>
      <c r="H14" s="668">
        <v>0</v>
      </c>
      <c r="I14" s="668">
        <v>0</v>
      </c>
      <c r="J14" s="668">
        <v>0</v>
      </c>
      <c r="K14" s="669">
        <v>0</v>
      </c>
    </row>
    <row r="15" spans="1:11">
      <c r="A15" s="353">
        <v>7</v>
      </c>
      <c r="B15" s="354" t="s">
        <v>425</v>
      </c>
      <c r="C15" s="667">
        <v>3489421.761044777</v>
      </c>
      <c r="D15" s="668">
        <v>24117776.821343284</v>
      </c>
      <c r="E15" s="668">
        <v>27607198.582388062</v>
      </c>
      <c r="F15" s="668">
        <v>736484.25955223874</v>
      </c>
      <c r="G15" s="668">
        <v>18840561.697734054</v>
      </c>
      <c r="H15" s="668">
        <v>19577045.957286295</v>
      </c>
      <c r="I15" s="668">
        <v>736484.25955223874</v>
      </c>
      <c r="J15" s="668">
        <v>18840561.697734054</v>
      </c>
      <c r="K15" s="669">
        <v>19577045.957286295</v>
      </c>
    </row>
    <row r="16" spans="1:11">
      <c r="A16" s="353">
        <v>8</v>
      </c>
      <c r="B16" s="355" t="s">
        <v>385</v>
      </c>
      <c r="C16" s="667">
        <v>139560525.16358215</v>
      </c>
      <c r="D16" s="668">
        <v>555687966.15194046</v>
      </c>
      <c r="E16" s="668">
        <v>695248491.31552267</v>
      </c>
      <c r="F16" s="668">
        <v>84822269.977781564</v>
      </c>
      <c r="G16" s="668">
        <v>92059426.814315438</v>
      </c>
      <c r="H16" s="668">
        <v>176881696.792097</v>
      </c>
      <c r="I16" s="668">
        <v>73020186.58233583</v>
      </c>
      <c r="J16" s="668">
        <v>67382149.32924898</v>
      </c>
      <c r="K16" s="669">
        <v>140402335.91158479</v>
      </c>
    </row>
    <row r="17" spans="1:11">
      <c r="A17" s="348" t="s">
        <v>382</v>
      </c>
      <c r="B17" s="349"/>
      <c r="C17" s="665"/>
      <c r="D17" s="665"/>
      <c r="E17" s="665"/>
      <c r="F17" s="665"/>
      <c r="G17" s="665"/>
      <c r="H17" s="665"/>
      <c r="I17" s="665"/>
      <c r="J17" s="665"/>
      <c r="K17" s="666"/>
    </row>
    <row r="18" spans="1:11">
      <c r="A18" s="353">
        <v>9</v>
      </c>
      <c r="B18" s="354" t="s">
        <v>388</v>
      </c>
      <c r="C18" s="667">
        <v>0</v>
      </c>
      <c r="D18" s="668">
        <v>0</v>
      </c>
      <c r="E18" s="668">
        <v>0</v>
      </c>
      <c r="F18" s="668">
        <v>0</v>
      </c>
      <c r="G18" s="668">
        <v>0</v>
      </c>
      <c r="H18" s="668">
        <v>0</v>
      </c>
      <c r="I18" s="668">
        <v>0</v>
      </c>
      <c r="J18" s="668">
        <v>0</v>
      </c>
      <c r="K18" s="669">
        <v>0</v>
      </c>
    </row>
    <row r="19" spans="1:11">
      <c r="A19" s="353">
        <v>10</v>
      </c>
      <c r="B19" s="354" t="s">
        <v>426</v>
      </c>
      <c r="C19" s="667">
        <v>160865480.95626864</v>
      </c>
      <c r="D19" s="668">
        <v>314745130.70492542</v>
      </c>
      <c r="E19" s="668">
        <v>475610611.66119409</v>
      </c>
      <c r="F19" s="668">
        <v>2999237.6100746272</v>
      </c>
      <c r="G19" s="668">
        <v>4410169.1432835814</v>
      </c>
      <c r="H19" s="668">
        <v>7409406.7533582086</v>
      </c>
      <c r="I19" s="668">
        <v>24159952.469029855</v>
      </c>
      <c r="J19" s="668">
        <v>22673411.754626863</v>
      </c>
      <c r="K19" s="669">
        <v>46833364.223656714</v>
      </c>
    </row>
    <row r="20" spans="1:11">
      <c r="A20" s="353">
        <v>11</v>
      </c>
      <c r="B20" s="354" t="s">
        <v>387</v>
      </c>
      <c r="C20" s="667">
        <v>17593696.683134325</v>
      </c>
      <c r="D20" s="668">
        <v>4870261.4744776115</v>
      </c>
      <c r="E20" s="668">
        <v>22463958.157611936</v>
      </c>
      <c r="F20" s="668">
        <v>17506504.08404851</v>
      </c>
      <c r="G20" s="668">
        <v>5157023.7220554855</v>
      </c>
      <c r="H20" s="668">
        <v>22663527.806103997</v>
      </c>
      <c r="I20" s="668">
        <v>17506504.08404851</v>
      </c>
      <c r="J20" s="668">
        <v>5157023.7220554855</v>
      </c>
      <c r="K20" s="669">
        <v>22663527.806103997</v>
      </c>
    </row>
    <row r="21" spans="1:11" ht="13.5" thickBot="1">
      <c r="A21" s="356">
        <v>12</v>
      </c>
      <c r="B21" s="357" t="s">
        <v>386</v>
      </c>
      <c r="C21" s="670">
        <v>178459177.63940296</v>
      </c>
      <c r="D21" s="671">
        <v>319615392.17940313</v>
      </c>
      <c r="E21" s="670">
        <v>498074569.81880605</v>
      </c>
      <c r="F21" s="671">
        <v>20505741.694123134</v>
      </c>
      <c r="G21" s="671">
        <v>9567192.8653390668</v>
      </c>
      <c r="H21" s="671">
        <v>30072934.559462201</v>
      </c>
      <c r="I21" s="671">
        <v>41666456.553078361</v>
      </c>
      <c r="J21" s="671">
        <v>27830435.47668235</v>
      </c>
      <c r="K21" s="672">
        <v>69496892.029760718</v>
      </c>
    </row>
    <row r="22" spans="1:11" ht="38.25" customHeight="1" thickBot="1">
      <c r="A22" s="358"/>
      <c r="B22" s="359"/>
      <c r="C22" s="359"/>
      <c r="D22" s="359"/>
      <c r="E22" s="359"/>
      <c r="F22" s="724" t="s">
        <v>428</v>
      </c>
      <c r="G22" s="722"/>
      <c r="H22" s="722"/>
      <c r="I22" s="724" t="s">
        <v>393</v>
      </c>
      <c r="J22" s="722"/>
      <c r="K22" s="723"/>
    </row>
    <row r="23" spans="1:11">
      <c r="A23" s="360">
        <v>13</v>
      </c>
      <c r="B23" s="361" t="s">
        <v>378</v>
      </c>
      <c r="C23" s="362"/>
      <c r="D23" s="362"/>
      <c r="E23" s="362"/>
      <c r="F23" s="622">
        <v>49208181.985081419</v>
      </c>
      <c r="G23" s="622">
        <v>116460950.45635459</v>
      </c>
      <c r="H23" s="622">
        <v>165669132.44143599</v>
      </c>
      <c r="I23" s="622">
        <v>28047467.126126185</v>
      </c>
      <c r="J23" s="622">
        <v>100237263.61590683</v>
      </c>
      <c r="K23" s="623">
        <v>128284730.74203302</v>
      </c>
    </row>
    <row r="24" spans="1:11" ht="13.5" thickBot="1">
      <c r="A24" s="363">
        <v>14</v>
      </c>
      <c r="B24" s="364" t="s">
        <v>390</v>
      </c>
      <c r="C24" s="365"/>
      <c r="D24" s="366"/>
      <c r="E24" s="367"/>
      <c r="F24" s="624">
        <v>64316528.28365843</v>
      </c>
      <c r="G24" s="624">
        <v>82492233.948976368</v>
      </c>
      <c r="H24" s="624">
        <v>146808762.23263481</v>
      </c>
      <c r="I24" s="624">
        <v>31353730.029257469</v>
      </c>
      <c r="J24" s="624">
        <v>39551713.85256663</v>
      </c>
      <c r="K24" s="625">
        <v>70905443.881824076</v>
      </c>
    </row>
    <row r="25" spans="1:11" ht="13.5" thickBot="1">
      <c r="A25" s="368">
        <v>15</v>
      </c>
      <c r="B25" s="369" t="s">
        <v>391</v>
      </c>
      <c r="C25" s="370"/>
      <c r="D25" s="370"/>
      <c r="E25" s="370"/>
      <c r="F25" s="626">
        <v>0.76509387708329168</v>
      </c>
      <c r="G25" s="626">
        <v>1.411780780823426</v>
      </c>
      <c r="H25" s="626">
        <v>1.128468968214001</v>
      </c>
      <c r="I25" s="626">
        <v>0.89454961498851737</v>
      </c>
      <c r="J25" s="626">
        <v>2.5343342639854312</v>
      </c>
      <c r="K25" s="627">
        <v>1.8092366921197367</v>
      </c>
    </row>
    <row r="27" spans="1:11" ht="25.5">
      <c r="B27" s="344" t="s">
        <v>427</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pane xSplit="1" ySplit="5" topLeftCell="B6" activePane="bottomRight" state="frozen"/>
      <selection pane="topRight" activeCell="B1" sqref="B1"/>
      <selection pane="bottomLeft" activeCell="A5" sqref="A5"/>
      <selection pane="bottomRight" activeCell="B2" sqref="B2"/>
    </sheetView>
  </sheetViews>
  <sheetFormatPr defaultColWidth="9.28515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28515625" style="52"/>
  </cols>
  <sheetData>
    <row r="1" spans="1:14">
      <c r="A1" s="4" t="s">
        <v>31</v>
      </c>
      <c r="B1" s="3" t="str">
        <f>'Info '!C2</f>
        <v>JSC " Halyk Bank Georgia"</v>
      </c>
    </row>
    <row r="2" spans="1:14" ht="14.25" customHeight="1">
      <c r="A2" s="4" t="s">
        <v>32</v>
      </c>
      <c r="B2" s="481">
        <f>'1. key ratios '!$B$2</f>
        <v>44469</v>
      </c>
    </row>
    <row r="3" spans="1:14" ht="14.25" customHeight="1"/>
    <row r="4" spans="1:14" ht="13.5" thickBot="1">
      <c r="A4" s="4" t="s">
        <v>265</v>
      </c>
      <c r="B4" s="282" t="s">
        <v>29</v>
      </c>
    </row>
    <row r="5" spans="1:14" s="215" customFormat="1">
      <c r="A5" s="211"/>
      <c r="B5" s="212"/>
      <c r="C5" s="213" t="s">
        <v>0</v>
      </c>
      <c r="D5" s="213" t="s">
        <v>1</v>
      </c>
      <c r="E5" s="213" t="s">
        <v>2</v>
      </c>
      <c r="F5" s="213" t="s">
        <v>3</v>
      </c>
      <c r="G5" s="213" t="s">
        <v>4</v>
      </c>
      <c r="H5" s="213" t="s">
        <v>6</v>
      </c>
      <c r="I5" s="213" t="s">
        <v>9</v>
      </c>
      <c r="J5" s="213" t="s">
        <v>10</v>
      </c>
      <c r="K5" s="213" t="s">
        <v>11</v>
      </c>
      <c r="L5" s="213" t="s">
        <v>12</v>
      </c>
      <c r="M5" s="213" t="s">
        <v>13</v>
      </c>
      <c r="N5" s="214" t="s">
        <v>14</v>
      </c>
    </row>
    <row r="6" spans="1:14" ht="25.5">
      <c r="A6" s="216"/>
      <c r="B6" s="217"/>
      <c r="C6" s="218" t="s">
        <v>264</v>
      </c>
      <c r="D6" s="219" t="s">
        <v>263</v>
      </c>
      <c r="E6" s="220" t="s">
        <v>262</v>
      </c>
      <c r="F6" s="221">
        <v>0</v>
      </c>
      <c r="G6" s="221">
        <v>0.2</v>
      </c>
      <c r="H6" s="221">
        <v>0.35</v>
      </c>
      <c r="I6" s="221">
        <v>0.5</v>
      </c>
      <c r="J6" s="221">
        <v>0.75</v>
      </c>
      <c r="K6" s="221">
        <v>1</v>
      </c>
      <c r="L6" s="221">
        <v>1.5</v>
      </c>
      <c r="M6" s="221">
        <v>2.5</v>
      </c>
      <c r="N6" s="281" t="s">
        <v>276</v>
      </c>
    </row>
    <row r="7" spans="1:14" ht="15">
      <c r="A7" s="222">
        <v>1</v>
      </c>
      <c r="B7" s="223" t="s">
        <v>261</v>
      </c>
      <c r="C7" s="224">
        <f>SUM(C8:C13)</f>
        <v>21911659.199999999</v>
      </c>
      <c r="D7" s="217"/>
      <c r="E7" s="225">
        <f t="shared" ref="E7:M7" si="0">SUM(E8:E13)</f>
        <v>438233.18400000001</v>
      </c>
      <c r="F7" s="226">
        <f>SUM(F8:F13)</f>
        <v>0</v>
      </c>
      <c r="G7" s="226">
        <f t="shared" si="0"/>
        <v>0</v>
      </c>
      <c r="H7" s="226">
        <f t="shared" si="0"/>
        <v>0</v>
      </c>
      <c r="I7" s="226">
        <f t="shared" si="0"/>
        <v>0</v>
      </c>
      <c r="J7" s="226">
        <f t="shared" si="0"/>
        <v>0</v>
      </c>
      <c r="K7" s="226">
        <f t="shared" si="0"/>
        <v>438233.18400000001</v>
      </c>
      <c r="L7" s="226">
        <f t="shared" si="0"/>
        <v>0</v>
      </c>
      <c r="M7" s="226">
        <f t="shared" si="0"/>
        <v>0</v>
      </c>
      <c r="N7" s="227">
        <f>SUM(N8:N13)</f>
        <v>438233.18400000001</v>
      </c>
    </row>
    <row r="8" spans="1:14" ht="14.25">
      <c r="A8" s="222">
        <v>1.1000000000000001</v>
      </c>
      <c r="B8" s="228" t="s">
        <v>259</v>
      </c>
      <c r="C8" s="226">
        <v>21911659.199999999</v>
      </c>
      <c r="D8" s="229">
        <v>0.02</v>
      </c>
      <c r="E8" s="225">
        <f>C8*D8</f>
        <v>438233.18400000001</v>
      </c>
      <c r="F8" s="226"/>
      <c r="G8" s="226"/>
      <c r="H8" s="226"/>
      <c r="I8" s="226"/>
      <c r="J8" s="226"/>
      <c r="K8" s="226">
        <v>438233.18400000001</v>
      </c>
      <c r="L8" s="226"/>
      <c r="M8" s="226"/>
      <c r="N8" s="227">
        <f>SUMPRODUCT($F$6:$M$6,F8:M8)</f>
        <v>438233.18400000001</v>
      </c>
    </row>
    <row r="9" spans="1:14" ht="14.25">
      <c r="A9" s="222">
        <v>1.2</v>
      </c>
      <c r="B9" s="228" t="s">
        <v>258</v>
      </c>
      <c r="C9" s="226">
        <v>0</v>
      </c>
      <c r="D9" s="229">
        <v>0.05</v>
      </c>
      <c r="E9" s="225">
        <f>C9*D9</f>
        <v>0</v>
      </c>
      <c r="F9" s="226"/>
      <c r="G9" s="226"/>
      <c r="H9" s="226"/>
      <c r="I9" s="226"/>
      <c r="J9" s="226"/>
      <c r="K9" s="226"/>
      <c r="L9" s="226"/>
      <c r="M9" s="226"/>
      <c r="N9" s="227">
        <f t="shared" ref="N9:N12" si="1">SUMPRODUCT($F$6:$M$6,F9:M9)</f>
        <v>0</v>
      </c>
    </row>
    <row r="10" spans="1:14" ht="14.25">
      <c r="A10" s="222">
        <v>1.3</v>
      </c>
      <c r="B10" s="228" t="s">
        <v>257</v>
      </c>
      <c r="C10" s="226">
        <v>0</v>
      </c>
      <c r="D10" s="229">
        <v>0.08</v>
      </c>
      <c r="E10" s="225">
        <f>C10*D10</f>
        <v>0</v>
      </c>
      <c r="F10" s="226"/>
      <c r="G10" s="226"/>
      <c r="H10" s="226"/>
      <c r="I10" s="226"/>
      <c r="J10" s="226"/>
      <c r="K10" s="226"/>
      <c r="L10" s="226"/>
      <c r="M10" s="226"/>
      <c r="N10" s="227">
        <f>SUMPRODUCT($F$6:$M$6,F10:M10)</f>
        <v>0</v>
      </c>
    </row>
    <row r="11" spans="1:14" ht="14.25">
      <c r="A11" s="222">
        <v>1.4</v>
      </c>
      <c r="B11" s="228" t="s">
        <v>256</v>
      </c>
      <c r="C11" s="226">
        <v>0</v>
      </c>
      <c r="D11" s="229">
        <v>0.11</v>
      </c>
      <c r="E11" s="225">
        <f>C11*D11</f>
        <v>0</v>
      </c>
      <c r="F11" s="226"/>
      <c r="G11" s="226"/>
      <c r="H11" s="226"/>
      <c r="I11" s="226"/>
      <c r="J11" s="226"/>
      <c r="K11" s="226"/>
      <c r="L11" s="226"/>
      <c r="M11" s="226"/>
      <c r="N11" s="227">
        <f t="shared" si="1"/>
        <v>0</v>
      </c>
    </row>
    <row r="12" spans="1:14" ht="14.25">
      <c r="A12" s="222">
        <v>1.5</v>
      </c>
      <c r="B12" s="228" t="s">
        <v>255</v>
      </c>
      <c r="C12" s="226">
        <v>0</v>
      </c>
      <c r="D12" s="229">
        <v>0.14000000000000001</v>
      </c>
      <c r="E12" s="225">
        <f>C12*D12</f>
        <v>0</v>
      </c>
      <c r="F12" s="226"/>
      <c r="G12" s="226"/>
      <c r="H12" s="226"/>
      <c r="I12" s="226"/>
      <c r="J12" s="226"/>
      <c r="K12" s="226"/>
      <c r="L12" s="226"/>
      <c r="M12" s="226"/>
      <c r="N12" s="227">
        <f t="shared" si="1"/>
        <v>0</v>
      </c>
    </row>
    <row r="13" spans="1:14" ht="14.25">
      <c r="A13" s="222">
        <v>1.6</v>
      </c>
      <c r="B13" s="230" t="s">
        <v>254</v>
      </c>
      <c r="C13" s="226">
        <v>0</v>
      </c>
      <c r="D13" s="231"/>
      <c r="E13" s="226"/>
      <c r="F13" s="226"/>
      <c r="G13" s="226"/>
      <c r="H13" s="226"/>
      <c r="I13" s="226"/>
      <c r="J13" s="226"/>
      <c r="K13" s="226"/>
      <c r="L13" s="226"/>
      <c r="M13" s="226"/>
      <c r="N13" s="227">
        <f>SUMPRODUCT($F$6:$M$6,F13:M13)</f>
        <v>0</v>
      </c>
    </row>
    <row r="14" spans="1:14" ht="15">
      <c r="A14" s="222">
        <v>2</v>
      </c>
      <c r="B14" s="232" t="s">
        <v>260</v>
      </c>
      <c r="C14" s="224">
        <f>SUM(C15:C20)</f>
        <v>0</v>
      </c>
      <c r="D14" s="217"/>
      <c r="E14" s="225">
        <f t="shared" ref="E14:M14" si="2">SUM(E15:E20)</f>
        <v>0</v>
      </c>
      <c r="F14" s="226">
        <f t="shared" si="2"/>
        <v>0</v>
      </c>
      <c r="G14" s="226">
        <f t="shared" si="2"/>
        <v>0</v>
      </c>
      <c r="H14" s="226">
        <f t="shared" si="2"/>
        <v>0</v>
      </c>
      <c r="I14" s="226">
        <f t="shared" si="2"/>
        <v>0</v>
      </c>
      <c r="J14" s="226">
        <f t="shared" si="2"/>
        <v>0</v>
      </c>
      <c r="K14" s="226">
        <f t="shared" si="2"/>
        <v>0</v>
      </c>
      <c r="L14" s="226">
        <f t="shared" si="2"/>
        <v>0</v>
      </c>
      <c r="M14" s="226">
        <f t="shared" si="2"/>
        <v>0</v>
      </c>
      <c r="N14" s="227">
        <f>SUM(N15:N20)</f>
        <v>0</v>
      </c>
    </row>
    <row r="15" spans="1:14" ht="14.25">
      <c r="A15" s="222">
        <v>2.1</v>
      </c>
      <c r="B15" s="230" t="s">
        <v>259</v>
      </c>
      <c r="C15" s="226"/>
      <c r="D15" s="229">
        <v>5.0000000000000001E-3</v>
      </c>
      <c r="E15" s="225">
        <f>C15*D15</f>
        <v>0</v>
      </c>
      <c r="F15" s="226"/>
      <c r="G15" s="226"/>
      <c r="H15" s="226"/>
      <c r="I15" s="226"/>
      <c r="J15" s="226"/>
      <c r="K15" s="226"/>
      <c r="L15" s="226"/>
      <c r="M15" s="226"/>
      <c r="N15" s="227">
        <f>SUMPRODUCT($F$6:$M$6,F15:M15)</f>
        <v>0</v>
      </c>
    </row>
    <row r="16" spans="1:14" ht="14.25">
      <c r="A16" s="222">
        <v>2.2000000000000002</v>
      </c>
      <c r="B16" s="230" t="s">
        <v>258</v>
      </c>
      <c r="C16" s="226"/>
      <c r="D16" s="229">
        <v>0.01</v>
      </c>
      <c r="E16" s="225">
        <f>C16*D16</f>
        <v>0</v>
      </c>
      <c r="F16" s="226"/>
      <c r="G16" s="226"/>
      <c r="H16" s="226"/>
      <c r="I16" s="226"/>
      <c r="J16" s="226"/>
      <c r="K16" s="226"/>
      <c r="L16" s="226"/>
      <c r="M16" s="226"/>
      <c r="N16" s="227">
        <f t="shared" ref="N16:N20" si="3">SUMPRODUCT($F$6:$M$6,F16:M16)</f>
        <v>0</v>
      </c>
    </row>
    <row r="17" spans="1:14" ht="14.25">
      <c r="A17" s="222">
        <v>2.2999999999999998</v>
      </c>
      <c r="B17" s="230" t="s">
        <v>257</v>
      </c>
      <c r="C17" s="226"/>
      <c r="D17" s="229">
        <v>0.02</v>
      </c>
      <c r="E17" s="225">
        <f>C17*D17</f>
        <v>0</v>
      </c>
      <c r="F17" s="226"/>
      <c r="G17" s="226"/>
      <c r="H17" s="226"/>
      <c r="I17" s="226"/>
      <c r="J17" s="226"/>
      <c r="K17" s="226"/>
      <c r="L17" s="226"/>
      <c r="M17" s="226"/>
      <c r="N17" s="227">
        <f t="shared" si="3"/>
        <v>0</v>
      </c>
    </row>
    <row r="18" spans="1:14" ht="14.25">
      <c r="A18" s="222">
        <v>2.4</v>
      </c>
      <c r="B18" s="230" t="s">
        <v>256</v>
      </c>
      <c r="C18" s="226"/>
      <c r="D18" s="229">
        <v>0.03</v>
      </c>
      <c r="E18" s="225">
        <f>C18*D18</f>
        <v>0</v>
      </c>
      <c r="F18" s="226"/>
      <c r="G18" s="226"/>
      <c r="H18" s="226"/>
      <c r="I18" s="226"/>
      <c r="J18" s="226"/>
      <c r="K18" s="226"/>
      <c r="L18" s="226"/>
      <c r="M18" s="226"/>
      <c r="N18" s="227">
        <f t="shared" si="3"/>
        <v>0</v>
      </c>
    </row>
    <row r="19" spans="1:14" ht="14.25">
      <c r="A19" s="222">
        <v>2.5</v>
      </c>
      <c r="B19" s="230" t="s">
        <v>255</v>
      </c>
      <c r="C19" s="226"/>
      <c r="D19" s="229">
        <v>0.04</v>
      </c>
      <c r="E19" s="225">
        <f>C19*D19</f>
        <v>0</v>
      </c>
      <c r="F19" s="226"/>
      <c r="G19" s="226"/>
      <c r="H19" s="226"/>
      <c r="I19" s="226"/>
      <c r="J19" s="226"/>
      <c r="K19" s="226"/>
      <c r="L19" s="226"/>
      <c r="M19" s="226"/>
      <c r="N19" s="227">
        <f t="shared" si="3"/>
        <v>0</v>
      </c>
    </row>
    <row r="20" spans="1:14" ht="14.25">
      <c r="A20" s="222">
        <v>2.6</v>
      </c>
      <c r="B20" s="230" t="s">
        <v>254</v>
      </c>
      <c r="C20" s="226"/>
      <c r="D20" s="231"/>
      <c r="E20" s="233"/>
      <c r="F20" s="226"/>
      <c r="G20" s="226"/>
      <c r="H20" s="226"/>
      <c r="I20" s="226"/>
      <c r="J20" s="226"/>
      <c r="K20" s="226"/>
      <c r="L20" s="226"/>
      <c r="M20" s="226"/>
      <c r="N20" s="227">
        <f t="shared" si="3"/>
        <v>0</v>
      </c>
    </row>
    <row r="21" spans="1:14" ht="15.75" thickBot="1">
      <c r="A21" s="234"/>
      <c r="B21" s="235" t="s">
        <v>109</v>
      </c>
      <c r="C21" s="210">
        <f>C14+C7</f>
        <v>21911659.199999999</v>
      </c>
      <c r="D21" s="236"/>
      <c r="E21" s="237">
        <f>E14+E7</f>
        <v>438233.18400000001</v>
      </c>
      <c r="F21" s="238">
        <f>F7+F14</f>
        <v>0</v>
      </c>
      <c r="G21" s="238">
        <f t="shared" ref="G21:L21" si="4">G7+G14</f>
        <v>0</v>
      </c>
      <c r="H21" s="238">
        <f t="shared" si="4"/>
        <v>0</v>
      </c>
      <c r="I21" s="238">
        <f t="shared" si="4"/>
        <v>0</v>
      </c>
      <c r="J21" s="238">
        <f t="shared" si="4"/>
        <v>0</v>
      </c>
      <c r="K21" s="238">
        <f t="shared" si="4"/>
        <v>438233.18400000001</v>
      </c>
      <c r="L21" s="238">
        <f t="shared" si="4"/>
        <v>0</v>
      </c>
      <c r="M21" s="238">
        <f>M7+M14</f>
        <v>0</v>
      </c>
      <c r="N21" s="239">
        <f>N14+N7</f>
        <v>438233.18400000001</v>
      </c>
    </row>
    <row r="22" spans="1:14">
      <c r="E22" s="240"/>
      <c r="F22" s="240"/>
      <c r="G22" s="240"/>
      <c r="H22" s="240"/>
      <c r="I22" s="240"/>
      <c r="J22" s="240"/>
      <c r="K22" s="240"/>
      <c r="L22" s="240"/>
      <c r="M22" s="240"/>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zoomScale="90" zoomScaleNormal="90" workbookViewId="0">
      <selection activeCell="C6" sqref="C6:C38"/>
    </sheetView>
  </sheetViews>
  <sheetFormatPr defaultRowHeight="15"/>
  <cols>
    <col min="1" max="1" width="11.42578125" customWidth="1"/>
    <col min="2" max="2" width="76.7109375" style="406" customWidth="1"/>
    <col min="3" max="3" width="22.7109375" customWidth="1"/>
  </cols>
  <sheetData>
    <row r="1" spans="1:3">
      <c r="A1" s="2" t="s">
        <v>31</v>
      </c>
      <c r="B1" s="3" t="str">
        <f>'Info '!C2</f>
        <v>JSC " Halyk Bank Georgia"</v>
      </c>
    </row>
    <row r="2" spans="1:3">
      <c r="A2" s="2" t="s">
        <v>32</v>
      </c>
      <c r="B2" s="481">
        <f>'1. key ratios '!$B$2</f>
        <v>44469</v>
      </c>
    </row>
    <row r="3" spans="1:3">
      <c r="A3" s="4"/>
      <c r="B3"/>
    </row>
    <row r="4" spans="1:3">
      <c r="A4" s="4" t="s">
        <v>432</v>
      </c>
      <c r="B4" t="s">
        <v>433</v>
      </c>
    </row>
    <row r="5" spans="1:3">
      <c r="A5" s="407" t="s">
        <v>434</v>
      </c>
      <c r="B5" s="408"/>
      <c r="C5" s="409"/>
    </row>
    <row r="6" spans="1:3" ht="24">
      <c r="A6" s="410">
        <v>1</v>
      </c>
      <c r="B6" s="411" t="s">
        <v>485</v>
      </c>
      <c r="C6" s="412">
        <v>856292603.85220003</v>
      </c>
    </row>
    <row r="7" spans="1:3">
      <c r="A7" s="410">
        <v>2</v>
      </c>
      <c r="B7" s="411" t="s">
        <v>435</v>
      </c>
      <c r="C7" s="412">
        <v>-6553813</v>
      </c>
    </row>
    <row r="8" spans="1:3" ht="24">
      <c r="A8" s="413">
        <v>3</v>
      </c>
      <c r="B8" s="414" t="s">
        <v>436</v>
      </c>
      <c r="C8" s="412">
        <f>C6+C7</f>
        <v>849738790.85220003</v>
      </c>
    </row>
    <row r="9" spans="1:3">
      <c r="A9" s="407" t="s">
        <v>437</v>
      </c>
      <c r="B9" s="408"/>
      <c r="C9" s="415"/>
    </row>
    <row r="10" spans="1:3" ht="24">
      <c r="A10" s="416">
        <v>4</v>
      </c>
      <c r="B10" s="417" t="s">
        <v>438</v>
      </c>
      <c r="C10" s="412"/>
    </row>
    <row r="11" spans="1:3">
      <c r="A11" s="416">
        <v>5</v>
      </c>
      <c r="B11" s="418" t="s">
        <v>439</v>
      </c>
      <c r="C11" s="412"/>
    </row>
    <row r="12" spans="1:3">
      <c r="A12" s="416" t="s">
        <v>440</v>
      </c>
      <c r="B12" s="418" t="s">
        <v>441</v>
      </c>
      <c r="C12" s="412">
        <f>'15. CCR '!E21</f>
        <v>438233.18400000001</v>
      </c>
    </row>
    <row r="13" spans="1:3" ht="24">
      <c r="A13" s="419">
        <v>6</v>
      </c>
      <c r="B13" s="417" t="s">
        <v>442</v>
      </c>
      <c r="C13" s="412"/>
    </row>
    <row r="14" spans="1:3">
      <c r="A14" s="419">
        <v>7</v>
      </c>
      <c r="B14" s="420" t="s">
        <v>443</v>
      </c>
      <c r="C14" s="412"/>
    </row>
    <row r="15" spans="1:3">
      <c r="A15" s="421">
        <v>8</v>
      </c>
      <c r="B15" s="422" t="s">
        <v>444</v>
      </c>
      <c r="C15" s="412"/>
    </row>
    <row r="16" spans="1:3">
      <c r="A16" s="419">
        <v>9</v>
      </c>
      <c r="B16" s="420" t="s">
        <v>445</v>
      </c>
      <c r="C16" s="412"/>
    </row>
    <row r="17" spans="1:3">
      <c r="A17" s="419">
        <v>10</v>
      </c>
      <c r="B17" s="420" t="s">
        <v>446</v>
      </c>
      <c r="C17" s="412"/>
    </row>
    <row r="18" spans="1:3">
      <c r="A18" s="423">
        <v>11</v>
      </c>
      <c r="B18" s="424" t="s">
        <v>447</v>
      </c>
      <c r="C18" s="425">
        <f>SUM(C10:C17)</f>
        <v>438233.18400000001</v>
      </c>
    </row>
    <row r="19" spans="1:3">
      <c r="A19" s="426" t="s">
        <v>448</v>
      </c>
      <c r="B19" s="427"/>
      <c r="C19" s="428"/>
    </row>
    <row r="20" spans="1:3" ht="24">
      <c r="A20" s="429">
        <v>12</v>
      </c>
      <c r="B20" s="417" t="s">
        <v>449</v>
      </c>
      <c r="C20" s="412"/>
    </row>
    <row r="21" spans="1:3">
      <c r="A21" s="429">
        <v>13</v>
      </c>
      <c r="B21" s="417" t="s">
        <v>450</v>
      </c>
      <c r="C21" s="412"/>
    </row>
    <row r="22" spans="1:3">
      <c r="A22" s="429">
        <v>14</v>
      </c>
      <c r="B22" s="417" t="s">
        <v>451</v>
      </c>
      <c r="C22" s="412"/>
    </row>
    <row r="23" spans="1:3" ht="24">
      <c r="A23" s="429" t="s">
        <v>452</v>
      </c>
      <c r="B23" s="417" t="s">
        <v>453</v>
      </c>
      <c r="C23" s="412"/>
    </row>
    <row r="24" spans="1:3">
      <c r="A24" s="429">
        <v>15</v>
      </c>
      <c r="B24" s="417" t="s">
        <v>454</v>
      </c>
      <c r="C24" s="412"/>
    </row>
    <row r="25" spans="1:3">
      <c r="A25" s="429" t="s">
        <v>455</v>
      </c>
      <c r="B25" s="417" t="s">
        <v>456</v>
      </c>
      <c r="C25" s="412"/>
    </row>
    <row r="26" spans="1:3">
      <c r="A26" s="430">
        <v>16</v>
      </c>
      <c r="B26" s="431" t="s">
        <v>457</v>
      </c>
      <c r="C26" s="425">
        <f>SUM(C20:C25)</f>
        <v>0</v>
      </c>
    </row>
    <row r="27" spans="1:3">
      <c r="A27" s="407" t="s">
        <v>458</v>
      </c>
      <c r="B27" s="408"/>
      <c r="C27" s="415"/>
    </row>
    <row r="28" spans="1:3">
      <c r="A28" s="432">
        <v>17</v>
      </c>
      <c r="B28" s="418" t="s">
        <v>459</v>
      </c>
      <c r="C28" s="412">
        <v>40406056.640000001</v>
      </c>
    </row>
    <row r="29" spans="1:3">
      <c r="A29" s="432">
        <v>18</v>
      </c>
      <c r="B29" s="418" t="s">
        <v>460</v>
      </c>
      <c r="C29" s="412">
        <v>-29707233.719999999</v>
      </c>
    </row>
    <row r="30" spans="1:3">
      <c r="A30" s="430">
        <v>19</v>
      </c>
      <c r="B30" s="431" t="s">
        <v>461</v>
      </c>
      <c r="C30" s="425">
        <f>C28+C29</f>
        <v>10698822.920000002</v>
      </c>
    </row>
    <row r="31" spans="1:3">
      <c r="A31" s="407" t="s">
        <v>462</v>
      </c>
      <c r="B31" s="408"/>
      <c r="C31" s="415"/>
    </row>
    <row r="32" spans="1:3" ht="24">
      <c r="A32" s="432" t="s">
        <v>463</v>
      </c>
      <c r="B32" s="417" t="s">
        <v>464</v>
      </c>
      <c r="C32" s="433"/>
    </row>
    <row r="33" spans="1:3">
      <c r="A33" s="432" t="s">
        <v>465</v>
      </c>
      <c r="B33" s="418" t="s">
        <v>466</v>
      </c>
      <c r="C33" s="433"/>
    </row>
    <row r="34" spans="1:3">
      <c r="A34" s="407" t="s">
        <v>467</v>
      </c>
      <c r="B34" s="408"/>
      <c r="C34" s="415"/>
    </row>
    <row r="35" spans="1:3">
      <c r="A35" s="434">
        <v>20</v>
      </c>
      <c r="B35" s="435" t="s">
        <v>468</v>
      </c>
      <c r="C35" s="628">
        <f>'1. key ratios '!C9</f>
        <v>104417244</v>
      </c>
    </row>
    <row r="36" spans="1:3">
      <c r="A36" s="430">
        <v>21</v>
      </c>
      <c r="B36" s="431" t="s">
        <v>469</v>
      </c>
      <c r="C36" s="425">
        <f>C8+C18+C26+C30</f>
        <v>860875846.9562</v>
      </c>
    </row>
    <row r="37" spans="1:3">
      <c r="A37" s="407" t="s">
        <v>470</v>
      </c>
      <c r="B37" s="408"/>
      <c r="C37" s="415"/>
    </row>
    <row r="38" spans="1:3">
      <c r="A38" s="430">
        <v>22</v>
      </c>
      <c r="B38" s="431" t="s">
        <v>470</v>
      </c>
      <c r="C38" s="629">
        <f t="shared" ref="C38" si="0">C35/C36</f>
        <v>0.12129187311874087</v>
      </c>
    </row>
    <row r="39" spans="1:3">
      <c r="A39" s="407" t="s">
        <v>471</v>
      </c>
      <c r="B39" s="408"/>
      <c r="C39" s="415"/>
    </row>
    <row r="40" spans="1:3">
      <c r="A40" s="436" t="s">
        <v>472</v>
      </c>
      <c r="B40" s="417" t="s">
        <v>473</v>
      </c>
      <c r="C40" s="433"/>
    </row>
    <row r="41" spans="1:3" ht="24">
      <c r="A41" s="437" t="s">
        <v>474</v>
      </c>
      <c r="B41" s="411" t="s">
        <v>475</v>
      </c>
      <c r="C41" s="433"/>
    </row>
    <row r="43" spans="1:3">
      <c r="B43" s="406" t="s">
        <v>486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90" zoomScaleNormal="90" workbookViewId="0">
      <pane xSplit="2" ySplit="6" topLeftCell="C7" activePane="bottomRight" state="frozen"/>
      <selection pane="topRight" activeCell="C1" sqref="C1"/>
      <selection pane="bottomLeft" activeCell="A6" sqref="A6"/>
      <selection pane="bottomRight" activeCell="G34" sqref="G34:G36"/>
    </sheetView>
  </sheetViews>
  <sheetFormatPr defaultRowHeight="15"/>
  <cols>
    <col min="1" max="1" width="8.7109375" style="319"/>
    <col min="2" max="2" width="82.7109375" style="489" customWidth="1"/>
    <col min="3" max="7" width="17.5703125" style="319" customWidth="1"/>
  </cols>
  <sheetData>
    <row r="1" spans="1:7">
      <c r="A1" s="319" t="s">
        <v>31</v>
      </c>
      <c r="B1" s="3" t="str">
        <f>'Info '!C2</f>
        <v>JSC " Halyk Bank Georgia"</v>
      </c>
    </row>
    <row r="2" spans="1:7">
      <c r="A2" s="319" t="s">
        <v>32</v>
      </c>
      <c r="B2" s="481">
        <f>'1. key ratios '!$B$2</f>
        <v>44469</v>
      </c>
    </row>
    <row r="4" spans="1:7" ht="15.75" thickBot="1">
      <c r="A4" s="319" t="s">
        <v>536</v>
      </c>
      <c r="B4" s="490" t="s">
        <v>497</v>
      </c>
    </row>
    <row r="5" spans="1:7">
      <c r="A5" s="491"/>
      <c r="B5" s="492"/>
      <c r="C5" s="725" t="s">
        <v>498</v>
      </c>
      <c r="D5" s="725"/>
      <c r="E5" s="725"/>
      <c r="F5" s="725"/>
      <c r="G5" s="726" t="s">
        <v>499</v>
      </c>
    </row>
    <row r="6" spans="1:7">
      <c r="A6" s="493"/>
      <c r="B6" s="494"/>
      <c r="C6" s="495" t="s">
        <v>500</v>
      </c>
      <c r="D6" s="496" t="s">
        <v>501</v>
      </c>
      <c r="E6" s="496" t="s">
        <v>502</v>
      </c>
      <c r="F6" s="496" t="s">
        <v>503</v>
      </c>
      <c r="G6" s="727"/>
    </row>
    <row r="7" spans="1:7">
      <c r="A7" s="497"/>
      <c r="B7" s="498" t="s">
        <v>504</v>
      </c>
      <c r="C7" s="499"/>
      <c r="D7" s="499"/>
      <c r="E7" s="499"/>
      <c r="F7" s="499"/>
      <c r="G7" s="500"/>
    </row>
    <row r="8" spans="1:7">
      <c r="A8" s="501">
        <v>1</v>
      </c>
      <c r="B8" s="502" t="s">
        <v>505</v>
      </c>
      <c r="C8" s="503">
        <f>SUM(C9:C10)</f>
        <v>104417244</v>
      </c>
      <c r="D8" s="503">
        <f>SUM(D9:D10)</f>
        <v>0</v>
      </c>
      <c r="E8" s="503">
        <f>SUM(E9:E10)</f>
        <v>0</v>
      </c>
      <c r="F8" s="503">
        <f>SUM(F9:F10)</f>
        <v>360129827.67000002</v>
      </c>
      <c r="G8" s="504">
        <f>SUM(G9:G10)</f>
        <v>464547071.67000002</v>
      </c>
    </row>
    <row r="9" spans="1:7">
      <c r="A9" s="501">
        <v>2</v>
      </c>
      <c r="B9" s="505" t="s">
        <v>506</v>
      </c>
      <c r="C9" s="503">
        <v>104417244</v>
      </c>
      <c r="D9" s="503">
        <v>0</v>
      </c>
      <c r="E9" s="503">
        <v>0</v>
      </c>
      <c r="F9" s="503">
        <v>31228000</v>
      </c>
      <c r="G9" s="504">
        <v>135645244</v>
      </c>
    </row>
    <row r="10" spans="1:7">
      <c r="A10" s="501">
        <v>3</v>
      </c>
      <c r="B10" s="505" t="s">
        <v>507</v>
      </c>
      <c r="C10" s="506"/>
      <c r="D10" s="506"/>
      <c r="E10" s="506"/>
      <c r="F10" s="503">
        <v>328901827.67000002</v>
      </c>
      <c r="G10" s="504">
        <v>328901827.67000002</v>
      </c>
    </row>
    <row r="11" spans="1:7" ht="14.65" customHeight="1">
      <c r="A11" s="501">
        <v>4</v>
      </c>
      <c r="B11" s="502" t="s">
        <v>508</v>
      </c>
      <c r="C11" s="503">
        <f t="shared" ref="C11:F11" si="0">SUM(C12:C13)</f>
        <v>23279585.019999973</v>
      </c>
      <c r="D11" s="503">
        <f t="shared" si="0"/>
        <v>15029106.709999997</v>
      </c>
      <c r="E11" s="503">
        <f t="shared" si="0"/>
        <v>15645830.15</v>
      </c>
      <c r="F11" s="503">
        <f t="shared" si="0"/>
        <v>6158550.6599999983</v>
      </c>
      <c r="G11" s="504">
        <f>SUM(G12:G13)</f>
        <v>52120181.359000027</v>
      </c>
    </row>
    <row r="12" spans="1:7">
      <c r="A12" s="501">
        <v>5</v>
      </c>
      <c r="B12" s="505" t="s">
        <v>509</v>
      </c>
      <c r="C12" s="503">
        <v>18292470.089999985</v>
      </c>
      <c r="D12" s="507">
        <v>13809734.439999998</v>
      </c>
      <c r="E12" s="503">
        <v>14491270.300000001</v>
      </c>
      <c r="F12" s="503">
        <v>2436847.5899999989</v>
      </c>
      <c r="G12" s="504">
        <v>46578806.299000025</v>
      </c>
    </row>
    <row r="13" spans="1:7">
      <c r="A13" s="501">
        <v>6</v>
      </c>
      <c r="B13" s="505" t="s">
        <v>510</v>
      </c>
      <c r="C13" s="503">
        <v>4987114.9299999895</v>
      </c>
      <c r="D13" s="507">
        <v>1219372.27</v>
      </c>
      <c r="E13" s="503">
        <v>1154559.8500000001</v>
      </c>
      <c r="F13" s="503">
        <v>3721703.07</v>
      </c>
      <c r="G13" s="504">
        <v>5541375.0600000015</v>
      </c>
    </row>
    <row r="14" spans="1:7">
      <c r="A14" s="501">
        <v>7</v>
      </c>
      <c r="B14" s="502" t="s">
        <v>511</v>
      </c>
      <c r="C14" s="503">
        <f t="shared" ref="C14:F14" si="1">SUM(C15:C16)</f>
        <v>166539493.75999999</v>
      </c>
      <c r="D14" s="503">
        <f t="shared" si="1"/>
        <v>46100896.149999999</v>
      </c>
      <c r="E14" s="503">
        <f t="shared" si="1"/>
        <v>72278506.439999998</v>
      </c>
      <c r="F14" s="503">
        <f t="shared" si="1"/>
        <v>2611780.0300000012</v>
      </c>
      <c r="G14" s="504">
        <f>SUM(G15:G16)</f>
        <v>69052762.560000002</v>
      </c>
    </row>
    <row r="15" spans="1:7" ht="39">
      <c r="A15" s="501">
        <v>8</v>
      </c>
      <c r="B15" s="505" t="s">
        <v>512</v>
      </c>
      <c r="C15" s="503">
        <v>62486091.299999997</v>
      </c>
      <c r="D15" s="507">
        <v>729147.34999999963</v>
      </c>
      <c r="E15" s="503">
        <v>6195806.4400000013</v>
      </c>
      <c r="F15" s="503">
        <v>2611780.0300000012</v>
      </c>
      <c r="G15" s="504">
        <v>36011412.560000002</v>
      </c>
    </row>
    <row r="16" spans="1:7" ht="26.25">
      <c r="A16" s="501">
        <v>9</v>
      </c>
      <c r="B16" s="505" t="s">
        <v>513</v>
      </c>
      <c r="C16" s="503">
        <v>104053402.45999999</v>
      </c>
      <c r="D16" s="507">
        <v>45371748.799999997</v>
      </c>
      <c r="E16" s="503">
        <v>66082700</v>
      </c>
      <c r="F16" s="503">
        <v>0</v>
      </c>
      <c r="G16" s="504">
        <v>33041350</v>
      </c>
    </row>
    <row r="17" spans="1:7">
      <c r="A17" s="501">
        <v>10</v>
      </c>
      <c r="B17" s="502" t="s">
        <v>514</v>
      </c>
      <c r="C17" s="503"/>
      <c r="D17" s="507"/>
      <c r="E17" s="503"/>
      <c r="F17" s="503"/>
      <c r="G17" s="504"/>
    </row>
    <row r="18" spans="1:7">
      <c r="A18" s="501">
        <v>11</v>
      </c>
      <c r="B18" s="502" t="s">
        <v>515</v>
      </c>
      <c r="C18" s="503">
        <f>SUM(C19:C20)</f>
        <v>0</v>
      </c>
      <c r="D18" s="507">
        <f t="shared" ref="D18:G18" si="2">SUM(D19:D20)</f>
        <v>15446373.573589301</v>
      </c>
      <c r="E18" s="503">
        <f t="shared" si="2"/>
        <v>33140880.406071827</v>
      </c>
      <c r="F18" s="503">
        <f t="shared" si="2"/>
        <v>26782301.44033888</v>
      </c>
      <c r="G18" s="504">
        <f t="shared" si="2"/>
        <v>0</v>
      </c>
    </row>
    <row r="19" spans="1:7">
      <c r="A19" s="501">
        <v>12</v>
      </c>
      <c r="B19" s="505" t="s">
        <v>516</v>
      </c>
      <c r="C19" s="506"/>
      <c r="D19" s="507">
        <v>7723186.7867946504</v>
      </c>
      <c r="E19" s="503">
        <v>16570440.203035913</v>
      </c>
      <c r="F19" s="503">
        <v>13391150.72016944</v>
      </c>
      <c r="G19" s="504"/>
    </row>
    <row r="20" spans="1:7">
      <c r="A20" s="501">
        <v>13</v>
      </c>
      <c r="B20" s="505" t="s">
        <v>517</v>
      </c>
      <c r="C20" s="503">
        <v>0</v>
      </c>
      <c r="D20" s="503">
        <v>7723186.7867946504</v>
      </c>
      <c r="E20" s="503">
        <v>16570440.203035913</v>
      </c>
      <c r="F20" s="503">
        <v>13391150.72016944</v>
      </c>
      <c r="G20" s="504"/>
    </row>
    <row r="21" spans="1:7">
      <c r="A21" s="508">
        <v>14</v>
      </c>
      <c r="B21" s="509" t="s">
        <v>518</v>
      </c>
      <c r="C21" s="506"/>
      <c r="D21" s="506"/>
      <c r="E21" s="506"/>
      <c r="F21" s="506"/>
      <c r="G21" s="510">
        <f>SUM(G8,G11,G14,G17,G18)</f>
        <v>585720015.58899999</v>
      </c>
    </row>
    <row r="22" spans="1:7">
      <c r="A22" s="511"/>
      <c r="B22" s="512" t="s">
        <v>519</v>
      </c>
      <c r="C22" s="513"/>
      <c r="D22" s="514"/>
      <c r="E22" s="513"/>
      <c r="F22" s="513"/>
      <c r="G22" s="515"/>
    </row>
    <row r="23" spans="1:7">
      <c r="A23" s="501">
        <v>15</v>
      </c>
      <c r="B23" s="502" t="s">
        <v>520</v>
      </c>
      <c r="C23" s="658">
        <v>202845945.32999998</v>
      </c>
      <c r="D23" s="659">
        <v>0</v>
      </c>
      <c r="E23" s="658">
        <v>0</v>
      </c>
      <c r="F23" s="658">
        <v>821861.57</v>
      </c>
      <c r="G23" s="504">
        <v>3350500.4589999993</v>
      </c>
    </row>
    <row r="24" spans="1:7">
      <c r="A24" s="501">
        <v>16</v>
      </c>
      <c r="B24" s="502" t="s">
        <v>521</v>
      </c>
      <c r="C24" s="503">
        <f>SUM(C25:C27,C29,C31)</f>
        <v>2569428.9899999998</v>
      </c>
      <c r="D24" s="507">
        <f t="shared" ref="D24:F24" si="3">SUM(D25:D27,D29,D31)</f>
        <v>74906451.936101094</v>
      </c>
      <c r="E24" s="503">
        <f t="shared" si="3"/>
        <v>62169986.158800103</v>
      </c>
      <c r="F24" s="503">
        <f t="shared" si="3"/>
        <v>338964962.70120001</v>
      </c>
      <c r="G24" s="504">
        <f>SUM(G25:G27,G29,G31)</f>
        <v>351601946.89364052</v>
      </c>
    </row>
    <row r="25" spans="1:7">
      <c r="A25" s="501">
        <v>17</v>
      </c>
      <c r="B25" s="505" t="s">
        <v>522</v>
      </c>
      <c r="C25" s="660">
        <v>0</v>
      </c>
      <c r="D25" s="661">
        <v>0</v>
      </c>
      <c r="E25" s="660">
        <v>0</v>
      </c>
      <c r="F25" s="660">
        <v>0</v>
      </c>
      <c r="G25" s="504">
        <v>5722687.7371899998</v>
      </c>
    </row>
    <row r="26" spans="1:7" ht="26.25">
      <c r="A26" s="501">
        <v>18</v>
      </c>
      <c r="B26" s="505" t="s">
        <v>523</v>
      </c>
      <c r="C26" s="660">
        <v>2569428.9899999998</v>
      </c>
      <c r="D26" s="661">
        <v>15921826.566599999</v>
      </c>
      <c r="E26" s="660">
        <v>4154872.1409999998</v>
      </c>
      <c r="F26" s="660">
        <v>871563.33319999999</v>
      </c>
      <c r="G26" s="504">
        <v>202104546.51642069</v>
      </c>
    </row>
    <row r="27" spans="1:7">
      <c r="A27" s="501">
        <v>19</v>
      </c>
      <c r="B27" s="505" t="s">
        <v>524</v>
      </c>
      <c r="C27" s="660">
        <v>0</v>
      </c>
      <c r="D27" s="661">
        <v>46472188.6319011</v>
      </c>
      <c r="E27" s="660">
        <v>46090533.206600115</v>
      </c>
      <c r="F27" s="660">
        <v>183321394.82020012</v>
      </c>
      <c r="G27" s="504"/>
    </row>
    <row r="28" spans="1:7">
      <c r="A28" s="501">
        <v>20</v>
      </c>
      <c r="B28" s="516" t="s">
        <v>525</v>
      </c>
      <c r="C28" s="660">
        <v>0</v>
      </c>
      <c r="D28" s="661">
        <v>0</v>
      </c>
      <c r="E28" s="660">
        <v>0</v>
      </c>
      <c r="F28" s="660">
        <v>0</v>
      </c>
      <c r="G28" s="504"/>
    </row>
    <row r="29" spans="1:7">
      <c r="A29" s="501">
        <v>21</v>
      </c>
      <c r="B29" s="505" t="s">
        <v>526</v>
      </c>
      <c r="C29" s="660">
        <v>0</v>
      </c>
      <c r="D29" s="661">
        <v>12512436.737600001</v>
      </c>
      <c r="E29" s="660">
        <v>11924580.811199987</v>
      </c>
      <c r="F29" s="660">
        <v>153939554.54779986</v>
      </c>
      <c r="G29" s="504">
        <v>143067130.14002985</v>
      </c>
    </row>
    <row r="30" spans="1:7">
      <c r="A30" s="501">
        <v>22</v>
      </c>
      <c r="B30" s="516" t="s">
        <v>525</v>
      </c>
      <c r="C30" s="503"/>
      <c r="D30" s="507"/>
      <c r="E30" s="503"/>
      <c r="F30" s="503"/>
      <c r="G30" s="504"/>
    </row>
    <row r="31" spans="1:7">
      <c r="A31" s="501">
        <v>23</v>
      </c>
      <c r="B31" s="505" t="s">
        <v>527</v>
      </c>
      <c r="C31" s="503"/>
      <c r="D31" s="507"/>
      <c r="E31" s="503"/>
      <c r="F31" s="660">
        <v>832450</v>
      </c>
      <c r="G31" s="504">
        <v>707582.5</v>
      </c>
    </row>
    <row r="32" spans="1:7">
      <c r="A32" s="501">
        <v>24</v>
      </c>
      <c r="B32" s="502" t="s">
        <v>528</v>
      </c>
      <c r="C32" s="503"/>
      <c r="D32" s="507"/>
      <c r="E32" s="503"/>
      <c r="F32" s="503"/>
      <c r="G32" s="504"/>
    </row>
    <row r="33" spans="1:7">
      <c r="A33" s="501">
        <v>25</v>
      </c>
      <c r="B33" s="502" t="s">
        <v>529</v>
      </c>
      <c r="C33" s="503">
        <f>SUM(C34:C35)</f>
        <v>24034435.440000001</v>
      </c>
      <c r="D33" s="503">
        <f>SUM(D34:D35)</f>
        <v>22205295.703559015</v>
      </c>
      <c r="E33" s="503">
        <f>SUM(E34:E35)</f>
        <v>16709731.635000028</v>
      </c>
      <c r="F33" s="503">
        <f>SUM(F34:F35)</f>
        <v>96975476.635339439</v>
      </c>
      <c r="G33" s="504">
        <f>SUM(G34:G35)</f>
        <v>140518403.83461899</v>
      </c>
    </row>
    <row r="34" spans="1:7">
      <c r="A34" s="501">
        <v>26</v>
      </c>
      <c r="B34" s="505" t="s">
        <v>530</v>
      </c>
      <c r="C34" s="506"/>
      <c r="D34" s="507">
        <v>101956.1799999997</v>
      </c>
      <c r="E34" s="503">
        <v>0</v>
      </c>
      <c r="F34" s="503">
        <v>0</v>
      </c>
      <c r="G34" s="504">
        <v>101956.1799999997</v>
      </c>
    </row>
    <row r="35" spans="1:7">
      <c r="A35" s="501">
        <v>27</v>
      </c>
      <c r="B35" s="505" t="s">
        <v>531</v>
      </c>
      <c r="C35" s="503">
        <v>24034435.440000001</v>
      </c>
      <c r="D35" s="507">
        <v>22103339.523559015</v>
      </c>
      <c r="E35" s="503">
        <v>16709731.635000028</v>
      </c>
      <c r="F35" s="503">
        <v>96975476.635339439</v>
      </c>
      <c r="G35" s="504">
        <v>140416447.65461898</v>
      </c>
    </row>
    <row r="36" spans="1:7">
      <c r="A36" s="501">
        <v>28</v>
      </c>
      <c r="B36" s="502" t="s">
        <v>532</v>
      </c>
      <c r="C36" s="503">
        <v>32947816.579999998</v>
      </c>
      <c r="D36" s="507">
        <v>2229105.9400000004</v>
      </c>
      <c r="E36" s="503">
        <v>3870262.19</v>
      </c>
      <c r="F36" s="503">
        <v>1222062.55</v>
      </c>
      <c r="G36" s="504">
        <v>2396683.8990000002</v>
      </c>
    </row>
    <row r="37" spans="1:7">
      <c r="A37" s="508">
        <v>29</v>
      </c>
      <c r="B37" s="509" t="s">
        <v>533</v>
      </c>
      <c r="C37" s="506"/>
      <c r="D37" s="506"/>
      <c r="E37" s="506"/>
      <c r="F37" s="506"/>
      <c r="G37" s="510">
        <f>SUM(G23:G24,G32:G33,G36)</f>
        <v>497867535.08625948</v>
      </c>
    </row>
    <row r="38" spans="1:7">
      <c r="A38" s="497"/>
      <c r="B38" s="517"/>
      <c r="C38" s="518"/>
      <c r="D38" s="518"/>
      <c r="E38" s="518"/>
      <c r="F38" s="518"/>
      <c r="G38" s="519"/>
    </row>
    <row r="39" spans="1:7" ht="15.75" thickBot="1">
      <c r="A39" s="520">
        <v>30</v>
      </c>
      <c r="B39" s="521" t="s">
        <v>534</v>
      </c>
      <c r="C39" s="365"/>
      <c r="D39" s="366"/>
      <c r="E39" s="366"/>
      <c r="F39" s="367"/>
      <c r="G39" s="522">
        <f>IFERROR(G21/G37,0)</f>
        <v>1.1764575400312443</v>
      </c>
    </row>
    <row r="42" spans="1:7" ht="39">
      <c r="B42" s="489" t="s">
        <v>535</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zoomScaleNormal="100" workbookViewId="0">
      <pane xSplit="1" ySplit="5" topLeftCell="B30" activePane="bottomRight" state="frozen"/>
      <selection activeCell="B9" sqref="B9"/>
      <selection pane="topRight" activeCell="B9" sqref="B9"/>
      <selection pane="bottomLeft" activeCell="B9" sqref="B9"/>
      <selection pane="bottomRight" activeCell="C48" sqref="C48"/>
    </sheetView>
  </sheetViews>
  <sheetFormatPr defaultColWidth="9.28515625" defaultRowHeight="14.25"/>
  <cols>
    <col min="1" max="1" width="9.5703125" style="3" bestFit="1" customWidth="1"/>
    <col min="2" max="2" width="86" style="3" customWidth="1"/>
    <col min="3" max="3" width="12.7109375" style="3" customWidth="1"/>
    <col min="4" max="7" width="12.7109375" style="4" customWidth="1"/>
    <col min="8" max="13" width="6.7109375" style="5" customWidth="1"/>
    <col min="14" max="16384" width="9.28515625" style="5"/>
  </cols>
  <sheetData>
    <row r="1" spans="1:8">
      <c r="A1" s="2" t="s">
        <v>31</v>
      </c>
      <c r="B1" s="3" t="str">
        <f>'Info '!C2</f>
        <v>JSC " Halyk Bank Georgia"</v>
      </c>
    </row>
    <row r="2" spans="1:8">
      <c r="A2" s="2" t="s">
        <v>32</v>
      </c>
      <c r="B2" s="481">
        <v>44469</v>
      </c>
      <c r="C2" s="6"/>
      <c r="D2" s="7"/>
      <c r="E2" s="7"/>
      <c r="F2" s="7"/>
      <c r="G2" s="7"/>
      <c r="H2" s="8"/>
    </row>
    <row r="3" spans="1:8">
      <c r="A3" s="2"/>
      <c r="B3" s="6"/>
      <c r="C3" s="6"/>
      <c r="D3" s="7"/>
      <c r="E3" s="7"/>
      <c r="F3" s="7"/>
      <c r="G3" s="7"/>
      <c r="H3" s="8"/>
    </row>
    <row r="4" spans="1:8" ht="15" thickBot="1">
      <c r="A4" s="9" t="s">
        <v>140</v>
      </c>
      <c r="B4" s="10" t="s">
        <v>139</v>
      </c>
      <c r="C4" s="10"/>
      <c r="D4" s="10"/>
      <c r="E4" s="10"/>
      <c r="F4" s="10"/>
      <c r="G4" s="10"/>
      <c r="H4" s="8"/>
    </row>
    <row r="5" spans="1:8">
      <c r="A5" s="11" t="s">
        <v>7</v>
      </c>
      <c r="B5" s="12"/>
      <c r="C5" s="479" t="str">
        <f>INT((MONTH($B$2))/3)&amp;"Q"&amp;"-"&amp;YEAR($B$2)</f>
        <v>3Q-2021</v>
      </c>
      <c r="D5" s="479" t="str">
        <f>IF(INT(MONTH($B$2))=3, "4"&amp;"Q"&amp;"-"&amp;YEAR($B$2)-1, IF(INT(MONTH($B$2))=6, "1"&amp;"Q"&amp;"-"&amp;YEAR($B$2), IF(INT(MONTH($B$2))=9, "2"&amp;"Q"&amp;"-"&amp;YEAR($B$2),IF(INT(MONTH($B$2))=12, "3"&amp;"Q"&amp;"-"&amp;YEAR($B$2), 0))))</f>
        <v>2Q-2021</v>
      </c>
      <c r="E5" s="479" t="str">
        <f>IF(INT(MONTH($B$2))=3, "3"&amp;"Q"&amp;"-"&amp;YEAR($B$2)-1, IF(INT(MONTH($B$2))=6, "4"&amp;"Q"&amp;"-"&amp;YEAR($B$2)-1, IF(INT(MONTH($B$2))=9, "1"&amp;"Q"&amp;"-"&amp;YEAR($B$2),IF(INT(MONTH($B$2))=12, "2"&amp;"Q"&amp;"-"&amp;YEAR($B$2), 0))))</f>
        <v>1Q-2021</v>
      </c>
      <c r="F5" s="479" t="str">
        <f>IF(INT(MONTH($B$2))=3, "2"&amp;"Q"&amp;"-"&amp;YEAR($B$2)-1, IF(INT(MONTH($B$2))=6, "3"&amp;"Q"&amp;"-"&amp;YEAR($B$2)-1, IF(INT(MONTH($B$2))=9, "4"&amp;"Q"&amp;"-"&amp;YEAR($B$2)-1,IF(INT(MONTH($B$2))=12, "1"&amp;"Q"&amp;"-"&amp;YEAR($B$2), 0))))</f>
        <v>4Q-2020</v>
      </c>
      <c r="G5" s="480" t="str">
        <f>IF(INT(MONTH($B$2))=3, "1"&amp;"Q"&amp;"-"&amp;YEAR($B$2)-1, IF(INT(MONTH($B$2))=6, "2"&amp;"Q"&amp;"-"&amp;YEAR($B$2)-1, IF(INT(MONTH($B$2))=9, "3"&amp;"Q"&amp;"-"&amp;YEAR($B$2)-1,IF(INT(MONTH($B$2))=12, "4"&amp;"Q"&amp;"-"&amp;YEAR($B$2)-1, 0))))</f>
        <v>3Q-2020</v>
      </c>
    </row>
    <row r="6" spans="1:8">
      <c r="B6" s="259" t="s">
        <v>138</v>
      </c>
      <c r="C6" s="483"/>
      <c r="D6" s="483"/>
      <c r="E6" s="483"/>
      <c r="F6" s="483"/>
      <c r="G6" s="484"/>
    </row>
    <row r="7" spans="1:8">
      <c r="A7" s="13"/>
      <c r="B7" s="260" t="s">
        <v>136</v>
      </c>
      <c r="C7" s="483"/>
      <c r="D7" s="483"/>
      <c r="E7" s="483"/>
      <c r="F7" s="483"/>
      <c r="G7" s="484"/>
    </row>
    <row r="8" spans="1:8">
      <c r="A8" s="485">
        <v>1</v>
      </c>
      <c r="B8" s="14" t="s">
        <v>487</v>
      </c>
      <c r="C8" s="15">
        <v>104417244</v>
      </c>
      <c r="D8" s="16">
        <v>97232125</v>
      </c>
      <c r="E8" s="16">
        <v>93458882</v>
      </c>
      <c r="F8" s="16">
        <v>89091315</v>
      </c>
      <c r="G8" s="17">
        <v>81009945.389999986</v>
      </c>
    </row>
    <row r="9" spans="1:8">
      <c r="A9" s="485">
        <v>2</v>
      </c>
      <c r="B9" s="14" t="s">
        <v>488</v>
      </c>
      <c r="C9" s="15">
        <v>104417244</v>
      </c>
      <c r="D9" s="16">
        <v>97232125</v>
      </c>
      <c r="E9" s="16">
        <v>93458882</v>
      </c>
      <c r="F9" s="16">
        <v>89091315</v>
      </c>
      <c r="G9" s="17">
        <v>81009945.389999986</v>
      </c>
    </row>
    <row r="10" spans="1:8">
      <c r="A10" s="485">
        <v>3</v>
      </c>
      <c r="B10" s="14" t="s">
        <v>245</v>
      </c>
      <c r="C10" s="15">
        <v>145383607.26999998</v>
      </c>
      <c r="D10" s="16">
        <v>137251365.40000001</v>
      </c>
      <c r="E10" s="16">
        <v>135207939.84999999</v>
      </c>
      <c r="F10" s="16">
        <v>129266362.88648251</v>
      </c>
      <c r="G10" s="17">
        <v>120177527.51844999</v>
      </c>
    </row>
    <row r="11" spans="1:8">
      <c r="A11" s="485">
        <v>4</v>
      </c>
      <c r="B11" s="14" t="s">
        <v>490</v>
      </c>
      <c r="C11" s="15">
        <v>51961178.577858374</v>
      </c>
      <c r="D11" s="16">
        <v>45042965.129491702</v>
      </c>
      <c r="E11" s="16">
        <v>42682182.710000746</v>
      </c>
      <c r="F11" s="16">
        <v>36614797.62634743</v>
      </c>
      <c r="G11" s="17">
        <v>34596162.55846519</v>
      </c>
    </row>
    <row r="12" spans="1:8">
      <c r="A12" s="485">
        <v>5</v>
      </c>
      <c r="B12" s="14" t="s">
        <v>491</v>
      </c>
      <c r="C12" s="15">
        <v>69308229.843704909</v>
      </c>
      <c r="D12" s="16">
        <v>60080453.409388363</v>
      </c>
      <c r="E12" s="16">
        <v>56932151.795061879</v>
      </c>
      <c r="F12" s="16">
        <v>48841777.263999686</v>
      </c>
      <c r="G12" s="17">
        <v>46149760.889442727</v>
      </c>
    </row>
    <row r="13" spans="1:8">
      <c r="A13" s="485">
        <v>6</v>
      </c>
      <c r="B13" s="14" t="s">
        <v>489</v>
      </c>
      <c r="C13" s="15">
        <v>107668901.84483157</v>
      </c>
      <c r="D13" s="16">
        <v>93004826.507578462</v>
      </c>
      <c r="E13" s="16">
        <v>88376642.90051344</v>
      </c>
      <c r="F13" s="16">
        <v>84069342.434300214</v>
      </c>
      <c r="G13" s="17">
        <v>79366515.893588826</v>
      </c>
    </row>
    <row r="14" spans="1:8">
      <c r="A14" s="13"/>
      <c r="B14" s="259" t="s">
        <v>493</v>
      </c>
      <c r="C14" s="483"/>
      <c r="D14" s="483"/>
      <c r="E14" s="483"/>
      <c r="F14" s="483"/>
      <c r="G14" s="484"/>
    </row>
    <row r="15" spans="1:8" ht="15" customHeight="1">
      <c r="A15" s="485">
        <v>7</v>
      </c>
      <c r="B15" s="14" t="s">
        <v>492</v>
      </c>
      <c r="C15" s="341">
        <v>837197729.17607963</v>
      </c>
      <c r="D15" s="16">
        <v>730215462.47918248</v>
      </c>
      <c r="E15" s="16">
        <v>686111984.05228972</v>
      </c>
      <c r="F15" s="16">
        <v>645230409.40058529</v>
      </c>
      <c r="G15" s="17">
        <v>556017220.33995605</v>
      </c>
    </row>
    <row r="16" spans="1:8">
      <c r="A16" s="13"/>
      <c r="B16" s="259" t="s">
        <v>494</v>
      </c>
      <c r="C16" s="483"/>
      <c r="D16" s="483"/>
      <c r="E16" s="483"/>
      <c r="F16" s="483"/>
      <c r="G16" s="484"/>
    </row>
    <row r="17" spans="1:7" s="18" customFormat="1">
      <c r="A17" s="485"/>
      <c r="B17" s="260" t="s">
        <v>478</v>
      </c>
      <c r="C17" s="342"/>
      <c r="D17" s="16"/>
      <c r="E17" s="16"/>
      <c r="F17" s="16"/>
      <c r="G17" s="17"/>
    </row>
    <row r="18" spans="1:7">
      <c r="A18" s="11">
        <v>8</v>
      </c>
      <c r="B18" s="14" t="s">
        <v>487</v>
      </c>
      <c r="C18" s="604">
        <v>0.12472232109702598</v>
      </c>
      <c r="D18" s="605">
        <v>0.13315539042392158</v>
      </c>
      <c r="E18" s="605">
        <v>0.13621520126789877</v>
      </c>
      <c r="F18" s="605">
        <v>0.1380767454571232</v>
      </c>
      <c r="G18" s="606">
        <v>0.14569682813145513</v>
      </c>
    </row>
    <row r="19" spans="1:7" ht="15" customHeight="1">
      <c r="A19" s="11">
        <v>9</v>
      </c>
      <c r="B19" s="14" t="s">
        <v>488</v>
      </c>
      <c r="C19" s="604">
        <v>0.12472232109702598</v>
      </c>
      <c r="D19" s="605">
        <v>0.13315539042392158</v>
      </c>
      <c r="E19" s="605">
        <v>0.13621520126789877</v>
      </c>
      <c r="F19" s="605">
        <v>0.1380767454571232</v>
      </c>
      <c r="G19" s="606">
        <v>0.14569682813145513</v>
      </c>
    </row>
    <row r="20" spans="1:7">
      <c r="A20" s="11">
        <v>10</v>
      </c>
      <c r="B20" s="14" t="s">
        <v>245</v>
      </c>
      <c r="C20" s="604">
        <v>0.17365504253466849</v>
      </c>
      <c r="D20" s="605">
        <v>0.18796009185290685</v>
      </c>
      <c r="E20" s="605">
        <v>0.19706395310491409</v>
      </c>
      <c r="F20" s="605">
        <v>0.20034139898423275</v>
      </c>
      <c r="G20" s="606">
        <v>0.21613993797705028</v>
      </c>
    </row>
    <row r="21" spans="1:7">
      <c r="A21" s="11">
        <v>11</v>
      </c>
      <c r="B21" s="14" t="s">
        <v>490</v>
      </c>
      <c r="C21" s="604">
        <v>6.2065599041931811E-2</v>
      </c>
      <c r="D21" s="605">
        <v>6.1684485530564645E-2</v>
      </c>
      <c r="E21" s="605">
        <v>6.2208770145527538E-2</v>
      </c>
      <c r="F21" s="605">
        <v>5.6746856770688053E-2</v>
      </c>
      <c r="G21" s="606">
        <v>5.6966160245432364E-2</v>
      </c>
    </row>
    <row r="22" spans="1:7">
      <c r="A22" s="11">
        <v>12</v>
      </c>
      <c r="B22" s="14" t="s">
        <v>491</v>
      </c>
      <c r="C22" s="604">
        <v>8.2785974481696167E-2</v>
      </c>
      <c r="D22" s="605">
        <v>8.2277706370948264E-2</v>
      </c>
      <c r="E22" s="605">
        <v>8.2977929431885547E-2</v>
      </c>
      <c r="F22" s="605">
        <v>7.569664503161494E-2</v>
      </c>
      <c r="G22" s="606">
        <v>7.5990354990198433E-2</v>
      </c>
    </row>
    <row r="23" spans="1:7">
      <c r="A23" s="11">
        <v>13</v>
      </c>
      <c r="B23" s="14" t="s">
        <v>489</v>
      </c>
      <c r="C23" s="604">
        <v>0.12860629943513216</v>
      </c>
      <c r="D23" s="605">
        <v>0.12736627925107777</v>
      </c>
      <c r="E23" s="605">
        <v>0.12880789864439696</v>
      </c>
      <c r="F23" s="605">
        <v>0.13029352183261181</v>
      </c>
      <c r="G23" s="606">
        <v>0.13068517801288804</v>
      </c>
    </row>
    <row r="24" spans="1:7">
      <c r="A24" s="13"/>
      <c r="B24" s="259" t="s">
        <v>135</v>
      </c>
      <c r="C24" s="483"/>
      <c r="D24" s="483"/>
      <c r="E24" s="483"/>
      <c r="F24" s="483"/>
      <c r="G24" s="484"/>
    </row>
    <row r="25" spans="1:7" ht="15" customHeight="1">
      <c r="A25" s="486">
        <v>14</v>
      </c>
      <c r="B25" s="14" t="s">
        <v>134</v>
      </c>
      <c r="C25" s="607">
        <v>7.1152577170614476E-2</v>
      </c>
      <c r="D25" s="608">
        <v>7.1986571929448226E-2</v>
      </c>
      <c r="E25" s="608">
        <v>7.1964933367923839E-2</v>
      </c>
      <c r="F25" s="608">
        <v>7.362168234200446E-2</v>
      </c>
      <c r="G25" s="609">
        <v>7.3378737779839998E-2</v>
      </c>
    </row>
    <row r="26" spans="1:7">
      <c r="A26" s="486">
        <v>15</v>
      </c>
      <c r="B26" s="14" t="s">
        <v>133</v>
      </c>
      <c r="C26" s="607">
        <v>2.7892907360479488E-2</v>
      </c>
      <c r="D26" s="608">
        <v>2.7330154762073962E-2</v>
      </c>
      <c r="E26" s="608">
        <v>2.662745801076272E-2</v>
      </c>
      <c r="F26" s="608">
        <v>2.6083412860326356E-2</v>
      </c>
      <c r="G26" s="609">
        <v>2.5744810513062797E-2</v>
      </c>
    </row>
    <row r="27" spans="1:7">
      <c r="A27" s="486">
        <v>16</v>
      </c>
      <c r="B27" s="14" t="s">
        <v>132</v>
      </c>
      <c r="C27" s="607">
        <v>2.2111788915519671E-2</v>
      </c>
      <c r="D27" s="608">
        <v>2.0447361840320845E-2</v>
      </c>
      <c r="E27" s="608">
        <v>1.7395135748386217E-2</v>
      </c>
      <c r="F27" s="608">
        <v>2.4635979712683862E-2</v>
      </c>
      <c r="G27" s="609">
        <v>2.4364768946606521E-2</v>
      </c>
    </row>
    <row r="28" spans="1:7">
      <c r="A28" s="486">
        <v>17</v>
      </c>
      <c r="B28" s="14" t="s">
        <v>131</v>
      </c>
      <c r="C28" s="607">
        <v>4.3259669810134981E-2</v>
      </c>
      <c r="D28" s="608">
        <v>4.4656417167374264E-2</v>
      </c>
      <c r="E28" s="608">
        <v>4.5337475357161108E-2</v>
      </c>
      <c r="F28" s="608">
        <v>4.7538269481678108E-2</v>
      </c>
      <c r="G28" s="609">
        <v>4.7633927266777204E-2</v>
      </c>
    </row>
    <row r="29" spans="1:7">
      <c r="A29" s="486">
        <v>18</v>
      </c>
      <c r="B29" s="14" t="s">
        <v>271</v>
      </c>
      <c r="C29" s="607">
        <v>2.7667343189778783E-2</v>
      </c>
      <c r="D29" s="608">
        <v>2.2494739779568743E-2</v>
      </c>
      <c r="E29" s="608">
        <v>2.2451442265729073E-2</v>
      </c>
      <c r="F29" s="608">
        <v>-2.3678447919048117E-2</v>
      </c>
      <c r="G29" s="609">
        <v>-4.1552513713555096E-2</v>
      </c>
    </row>
    <row r="30" spans="1:7">
      <c r="A30" s="486">
        <v>19</v>
      </c>
      <c r="B30" s="14" t="s">
        <v>272</v>
      </c>
      <c r="C30" s="607">
        <v>0.19364784805177956</v>
      </c>
      <c r="D30" s="608">
        <v>0.15380730897296296</v>
      </c>
      <c r="E30" s="608">
        <v>0.14803119872587431</v>
      </c>
      <c r="F30" s="608">
        <v>-0.13556970613566499</v>
      </c>
      <c r="G30" s="609">
        <v>-0.22901967161426309</v>
      </c>
    </row>
    <row r="31" spans="1:7">
      <c r="A31" s="13"/>
      <c r="B31" s="259" t="s">
        <v>351</v>
      </c>
      <c r="C31" s="483"/>
      <c r="D31" s="483"/>
      <c r="E31" s="483"/>
      <c r="F31" s="483"/>
      <c r="G31" s="484"/>
    </row>
    <row r="32" spans="1:7">
      <c r="A32" s="486">
        <v>20</v>
      </c>
      <c r="B32" s="14" t="s">
        <v>130</v>
      </c>
      <c r="C32" s="607">
        <v>9.9002807475713273E-2</v>
      </c>
      <c r="D32" s="608">
        <v>0.10603832241973278</v>
      </c>
      <c r="E32" s="608">
        <v>0.12194945033723455</v>
      </c>
      <c r="F32" s="608">
        <v>0.12040696402608927</v>
      </c>
      <c r="G32" s="609">
        <v>9.2285359208039722E-2</v>
      </c>
    </row>
    <row r="33" spans="1:7" ht="15" customHeight="1">
      <c r="A33" s="486">
        <v>21</v>
      </c>
      <c r="B33" s="14" t="s">
        <v>129</v>
      </c>
      <c r="C33" s="607">
        <v>6.0819272213118482E-2</v>
      </c>
      <c r="D33" s="608">
        <v>7.9659961832198034E-2</v>
      </c>
      <c r="E33" s="608">
        <v>8.6837871758791096E-2</v>
      </c>
      <c r="F33" s="608">
        <v>8.9441224471540903E-2</v>
      </c>
      <c r="G33" s="609">
        <v>9.5410454611300585E-2</v>
      </c>
    </row>
    <row r="34" spans="1:7">
      <c r="A34" s="486">
        <v>22</v>
      </c>
      <c r="B34" s="14" t="s">
        <v>128</v>
      </c>
      <c r="C34" s="607">
        <v>0.71977179354528709</v>
      </c>
      <c r="D34" s="608">
        <v>0.70645130041633664</v>
      </c>
      <c r="E34" s="608">
        <v>0.72900259752692098</v>
      </c>
      <c r="F34" s="608">
        <v>0.7254358103725449</v>
      </c>
      <c r="G34" s="609">
        <v>0.75597742614343599</v>
      </c>
    </row>
    <row r="35" spans="1:7" ht="15" customHeight="1">
      <c r="A35" s="486">
        <v>23</v>
      </c>
      <c r="B35" s="14" t="s">
        <v>127</v>
      </c>
      <c r="C35" s="607">
        <v>0.6917772200058111</v>
      </c>
      <c r="D35" s="608">
        <v>0.67366190004830984</v>
      </c>
      <c r="E35" s="608">
        <v>0.6901482677866343</v>
      </c>
      <c r="F35" s="608">
        <v>0.6786499731280462</v>
      </c>
      <c r="G35" s="609">
        <v>0.69459851755400204</v>
      </c>
    </row>
    <row r="36" spans="1:7">
      <c r="A36" s="486">
        <v>24</v>
      </c>
      <c r="B36" s="14" t="s">
        <v>126</v>
      </c>
      <c r="C36" s="607">
        <v>0.30161798523773614</v>
      </c>
      <c r="D36" s="608">
        <v>0.28784715044421172</v>
      </c>
      <c r="E36" s="608">
        <v>0.16909851824742092</v>
      </c>
      <c r="F36" s="608">
        <v>0.2371468685077375</v>
      </c>
      <c r="G36" s="609">
        <v>0.19696469635428324</v>
      </c>
    </row>
    <row r="37" spans="1:7" ht="15" customHeight="1">
      <c r="A37" s="13"/>
      <c r="B37" s="259" t="s">
        <v>352</v>
      </c>
      <c r="C37" s="483"/>
      <c r="D37" s="483"/>
      <c r="E37" s="483"/>
      <c r="F37" s="483"/>
      <c r="G37" s="484"/>
    </row>
    <row r="38" spans="1:7" ht="15" customHeight="1">
      <c r="A38" s="486">
        <v>25</v>
      </c>
      <c r="B38" s="14" t="s">
        <v>125</v>
      </c>
      <c r="C38" s="612">
        <v>0.24253092119939842</v>
      </c>
      <c r="D38" s="610">
        <v>0.24460029969852023</v>
      </c>
      <c r="E38" s="610">
        <v>0.20322718401638926</v>
      </c>
      <c r="F38" s="610">
        <v>0.17095608435565615</v>
      </c>
      <c r="G38" s="611">
        <v>0.19366914310000757</v>
      </c>
    </row>
    <row r="39" spans="1:7" ht="15" customHeight="1">
      <c r="A39" s="486">
        <v>26</v>
      </c>
      <c r="B39" s="14" t="s">
        <v>124</v>
      </c>
      <c r="C39" s="612">
        <v>0.80119442734561253</v>
      </c>
      <c r="D39" s="610">
        <v>0.80483332334537316</v>
      </c>
      <c r="E39" s="610">
        <v>0.85566491164997349</v>
      </c>
      <c r="F39" s="610">
        <v>0.83632909084451235</v>
      </c>
      <c r="G39" s="611">
        <v>0.84553191837552077</v>
      </c>
    </row>
    <row r="40" spans="1:7" ht="15" customHeight="1">
      <c r="A40" s="486">
        <v>27</v>
      </c>
      <c r="B40" s="14" t="s">
        <v>123</v>
      </c>
      <c r="C40" s="612">
        <v>0.22411063069758203</v>
      </c>
      <c r="D40" s="610">
        <v>0.20882743972783704</v>
      </c>
      <c r="E40" s="610">
        <v>0.19666256224548187</v>
      </c>
      <c r="F40" s="610">
        <v>0.19202131456566429</v>
      </c>
      <c r="G40" s="611">
        <v>0.14798007343914552</v>
      </c>
    </row>
    <row r="41" spans="1:7" ht="15" customHeight="1">
      <c r="A41" s="487"/>
      <c r="B41" s="259" t="s">
        <v>395</v>
      </c>
      <c r="C41" s="483"/>
      <c r="D41" s="483"/>
      <c r="E41" s="483"/>
      <c r="F41" s="483"/>
      <c r="G41" s="484"/>
    </row>
    <row r="42" spans="1:7">
      <c r="A42" s="486">
        <v>28</v>
      </c>
      <c r="B42" s="14" t="s">
        <v>378</v>
      </c>
      <c r="C42" s="19">
        <v>165669132.44143599</v>
      </c>
      <c r="D42" s="20">
        <v>166793048.11459017</v>
      </c>
      <c r="E42" s="20">
        <v>112578003.08849999</v>
      </c>
      <c r="F42" s="20">
        <v>96170543.219076931</v>
      </c>
      <c r="G42" s="21">
        <v>88014146.473230764</v>
      </c>
    </row>
    <row r="43" spans="1:7" ht="15" customHeight="1">
      <c r="A43" s="486">
        <v>29</v>
      </c>
      <c r="B43" s="14" t="s">
        <v>390</v>
      </c>
      <c r="C43" s="19">
        <v>146808762.23263481</v>
      </c>
      <c r="D43" s="20">
        <v>139064503.14336678</v>
      </c>
      <c r="E43" s="20">
        <v>101570803.18257138</v>
      </c>
      <c r="F43" s="20">
        <v>83359140.130720779</v>
      </c>
      <c r="G43" s="21">
        <v>70939048.765423864</v>
      </c>
    </row>
    <row r="44" spans="1:7" ht="15" customHeight="1">
      <c r="A44" s="523">
        <v>30</v>
      </c>
      <c r="B44" s="524" t="s">
        <v>379</v>
      </c>
      <c r="C44" s="613">
        <v>1.128468968214001</v>
      </c>
      <c r="D44" s="614">
        <v>1.1993934062572171</v>
      </c>
      <c r="E44" s="614">
        <v>1.1083697239859707</v>
      </c>
      <c r="F44" s="614">
        <v>1.153689242334623</v>
      </c>
      <c r="G44" s="615">
        <v>1.240700968013676</v>
      </c>
    </row>
    <row r="45" spans="1:7" ht="15" customHeight="1">
      <c r="A45" s="523"/>
      <c r="B45" s="259" t="s">
        <v>497</v>
      </c>
      <c r="C45" s="525"/>
      <c r="D45" s="526"/>
      <c r="E45" s="526"/>
      <c r="F45" s="526"/>
      <c r="G45" s="527"/>
    </row>
    <row r="46" spans="1:7" ht="15" customHeight="1">
      <c r="A46" s="523">
        <v>31</v>
      </c>
      <c r="B46" s="524" t="s">
        <v>504</v>
      </c>
      <c r="C46" s="525">
        <v>585720015.58899999</v>
      </c>
      <c r="D46" s="526">
        <v>498491890.0395</v>
      </c>
      <c r="E46" s="526">
        <v>479345416.62850004</v>
      </c>
      <c r="F46" s="526">
        <v>471847762.30450004</v>
      </c>
      <c r="G46" s="527">
        <v>430227082.37850004</v>
      </c>
    </row>
    <row r="47" spans="1:7" ht="15" customHeight="1">
      <c r="A47" s="523">
        <v>32</v>
      </c>
      <c r="B47" s="524" t="s">
        <v>519</v>
      </c>
      <c r="C47" s="525">
        <v>497867535.08625978</v>
      </c>
      <c r="D47" s="526">
        <v>442966655.69926625</v>
      </c>
      <c r="E47" s="526">
        <v>424045233.53169209</v>
      </c>
      <c r="F47" s="526">
        <v>408458211.5861572</v>
      </c>
      <c r="G47" s="527">
        <v>377689360.38966799</v>
      </c>
    </row>
    <row r="48" spans="1:7" ht="15" thickBot="1">
      <c r="A48" s="488">
        <v>33</v>
      </c>
      <c r="B48" s="261" t="s">
        <v>537</v>
      </c>
      <c r="C48" s="616">
        <v>1.1764575400312436</v>
      </c>
      <c r="D48" s="617">
        <v>1.1253485643351229</v>
      </c>
      <c r="E48" s="617">
        <v>1.1304110475107485</v>
      </c>
      <c r="F48" s="617">
        <v>1.1551922544834723</v>
      </c>
      <c r="G48" s="618">
        <v>1.1391029970625279</v>
      </c>
    </row>
    <row r="49" spans="1:2">
      <c r="A49" s="22"/>
    </row>
    <row r="50" spans="1:2" ht="38.25">
      <c r="B50" s="344" t="s">
        <v>479</v>
      </c>
    </row>
    <row r="51" spans="1:2" ht="51">
      <c r="B51" s="344" t="s">
        <v>394</v>
      </c>
    </row>
    <row r="53" spans="1:2">
      <c r="B53" s="343"/>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election activeCell="H22" sqref="H22"/>
    </sheetView>
  </sheetViews>
  <sheetFormatPr defaultColWidth="9.28515625" defaultRowHeight="12.75"/>
  <cols>
    <col min="1" max="1" width="11.7109375" style="538" bestFit="1" customWidth="1"/>
    <col min="2" max="2" width="105.28515625" style="538" bestFit="1" customWidth="1"/>
    <col min="3" max="4" width="15.140625" style="538" bestFit="1" customWidth="1"/>
    <col min="5" max="5" width="17.42578125" style="538" bestFit="1" customWidth="1"/>
    <col min="6" max="6" width="15.140625" style="538" bestFit="1" customWidth="1"/>
    <col min="7" max="7" width="25.85546875" style="538" customWidth="1"/>
    <col min="8" max="8" width="17.85546875" style="538" customWidth="1"/>
    <col min="9" max="16384" width="9.28515625" style="538"/>
  </cols>
  <sheetData>
    <row r="1" spans="1:8" ht="13.5">
      <c r="A1" s="528" t="s">
        <v>31</v>
      </c>
      <c r="B1" s="3" t="str">
        <f>'Info '!C2</f>
        <v>JSC " Halyk Bank Georgia"</v>
      </c>
    </row>
    <row r="2" spans="1:8" ht="13.5">
      <c r="A2" s="529" t="s">
        <v>32</v>
      </c>
      <c r="B2" s="565">
        <f>'1. key ratios '!B2</f>
        <v>44469</v>
      </c>
    </row>
    <row r="3" spans="1:8">
      <c r="A3" s="530" t="s">
        <v>544</v>
      </c>
    </row>
    <row r="5" spans="1:8" ht="15" customHeight="1">
      <c r="A5" s="728" t="s">
        <v>545</v>
      </c>
      <c r="B5" s="729"/>
      <c r="C5" s="734" t="s">
        <v>546</v>
      </c>
      <c r="D5" s="735"/>
      <c r="E5" s="735"/>
      <c r="F5" s="735"/>
      <c r="G5" s="735"/>
      <c r="H5" s="736"/>
    </row>
    <row r="6" spans="1:8">
      <c r="A6" s="730"/>
      <c r="B6" s="731"/>
      <c r="C6" s="737"/>
      <c r="D6" s="738"/>
      <c r="E6" s="738"/>
      <c r="F6" s="738"/>
      <c r="G6" s="738"/>
      <c r="H6" s="739"/>
    </row>
    <row r="7" spans="1:8">
      <c r="A7" s="732"/>
      <c r="B7" s="733"/>
      <c r="C7" s="562" t="s">
        <v>547</v>
      </c>
      <c r="D7" s="562" t="s">
        <v>548</v>
      </c>
      <c r="E7" s="562" t="s">
        <v>549</v>
      </c>
      <c r="F7" s="562" t="s">
        <v>550</v>
      </c>
      <c r="G7" s="562" t="s">
        <v>551</v>
      </c>
      <c r="H7" s="562" t="s">
        <v>109</v>
      </c>
    </row>
    <row r="8" spans="1:8">
      <c r="A8" s="532">
        <v>1</v>
      </c>
      <c r="B8" s="531" t="s">
        <v>96</v>
      </c>
      <c r="C8" s="630">
        <v>139562862</v>
      </c>
      <c r="D8" s="630">
        <v>0</v>
      </c>
      <c r="E8" s="630">
        <v>10910916</v>
      </c>
      <c r="F8" s="630">
        <v>5686000</v>
      </c>
      <c r="G8" s="630">
        <v>0</v>
      </c>
      <c r="H8" s="630">
        <f>SUM(C8:G8)</f>
        <v>156159778</v>
      </c>
    </row>
    <row r="9" spans="1:8">
      <c r="A9" s="532">
        <v>2</v>
      </c>
      <c r="B9" s="531" t="s">
        <v>97</v>
      </c>
      <c r="C9" s="630">
        <v>0</v>
      </c>
      <c r="D9" s="630">
        <v>0</v>
      </c>
      <c r="E9" s="630">
        <v>0</v>
      </c>
      <c r="F9" s="630">
        <v>0</v>
      </c>
      <c r="G9" s="630">
        <v>0</v>
      </c>
      <c r="H9" s="630">
        <f t="shared" ref="H9:H21" si="0">SUM(C9:G9)</f>
        <v>0</v>
      </c>
    </row>
    <row r="10" spans="1:8">
      <c r="A10" s="532">
        <v>3</v>
      </c>
      <c r="B10" s="531" t="s">
        <v>269</v>
      </c>
      <c r="C10" s="630">
        <v>0</v>
      </c>
      <c r="D10" s="630">
        <v>0</v>
      </c>
      <c r="E10" s="630">
        <v>0</v>
      </c>
      <c r="F10" s="630">
        <v>0</v>
      </c>
      <c r="G10" s="630">
        <v>0</v>
      </c>
      <c r="H10" s="630">
        <f t="shared" si="0"/>
        <v>0</v>
      </c>
    </row>
    <row r="11" spans="1:8">
      <c r="A11" s="532">
        <v>4</v>
      </c>
      <c r="B11" s="531" t="s">
        <v>98</v>
      </c>
      <c r="C11" s="630">
        <v>0</v>
      </c>
      <c r="D11" s="630">
        <v>0</v>
      </c>
      <c r="E11" s="630">
        <v>0</v>
      </c>
      <c r="F11" s="630">
        <v>0</v>
      </c>
      <c r="G11" s="630">
        <v>0</v>
      </c>
      <c r="H11" s="630">
        <f t="shared" si="0"/>
        <v>0</v>
      </c>
    </row>
    <row r="12" spans="1:8">
      <c r="A12" s="532">
        <v>5</v>
      </c>
      <c r="B12" s="531" t="s">
        <v>99</v>
      </c>
      <c r="C12" s="630">
        <v>0</v>
      </c>
      <c r="D12" s="630">
        <v>0</v>
      </c>
      <c r="E12" s="630">
        <v>0</v>
      </c>
      <c r="F12" s="630">
        <v>0</v>
      </c>
      <c r="G12" s="630">
        <v>0</v>
      </c>
      <c r="H12" s="630">
        <f t="shared" si="0"/>
        <v>0</v>
      </c>
    </row>
    <row r="13" spans="1:8">
      <c r="A13" s="532">
        <v>6</v>
      </c>
      <c r="B13" s="531" t="s">
        <v>100</v>
      </c>
      <c r="C13" s="630">
        <v>36641685.439999998</v>
      </c>
      <c r="D13" s="630">
        <v>0</v>
      </c>
      <c r="E13" s="630">
        <v>0</v>
      </c>
      <c r="F13" s="630">
        <v>856060.56</v>
      </c>
      <c r="G13" s="630">
        <v>0</v>
      </c>
      <c r="H13" s="630">
        <f t="shared" si="0"/>
        <v>37497746</v>
      </c>
    </row>
    <row r="14" spans="1:8">
      <c r="A14" s="532">
        <v>7</v>
      </c>
      <c r="B14" s="531" t="s">
        <v>101</v>
      </c>
      <c r="C14" s="630">
        <v>0</v>
      </c>
      <c r="D14" s="630">
        <v>84805952.850000024</v>
      </c>
      <c r="E14" s="630">
        <v>98962296.690000027</v>
      </c>
      <c r="F14" s="630">
        <v>273578051.5399999</v>
      </c>
      <c r="G14" s="630">
        <v>4756248.26</v>
      </c>
      <c r="H14" s="630">
        <f t="shared" si="0"/>
        <v>462102549.33999991</v>
      </c>
    </row>
    <row r="15" spans="1:8">
      <c r="A15" s="532">
        <v>8</v>
      </c>
      <c r="B15" s="531" t="s">
        <v>102</v>
      </c>
      <c r="C15" s="630">
        <v>0</v>
      </c>
      <c r="D15" s="630">
        <v>0</v>
      </c>
      <c r="E15" s="630">
        <v>0</v>
      </c>
      <c r="F15" s="630">
        <v>0</v>
      </c>
      <c r="G15" s="630">
        <v>0</v>
      </c>
      <c r="H15" s="630">
        <f t="shared" si="0"/>
        <v>0</v>
      </c>
    </row>
    <row r="16" spans="1:8">
      <c r="A16" s="532">
        <v>9</v>
      </c>
      <c r="B16" s="531" t="s">
        <v>103</v>
      </c>
      <c r="C16" s="630">
        <v>0</v>
      </c>
      <c r="D16" s="630">
        <v>0</v>
      </c>
      <c r="E16" s="630">
        <v>0</v>
      </c>
      <c r="F16" s="630">
        <v>0</v>
      </c>
      <c r="G16" s="630">
        <v>0</v>
      </c>
      <c r="H16" s="630">
        <f t="shared" si="0"/>
        <v>0</v>
      </c>
    </row>
    <row r="17" spans="1:8">
      <c r="A17" s="532">
        <v>10</v>
      </c>
      <c r="B17" s="566" t="s">
        <v>563</v>
      </c>
      <c r="C17" s="630">
        <v>0</v>
      </c>
      <c r="D17" s="630">
        <v>446760.79000000004</v>
      </c>
      <c r="E17" s="630">
        <v>3066334.1500000008</v>
      </c>
      <c r="F17" s="630">
        <v>7150552.6700000018</v>
      </c>
      <c r="G17" s="630">
        <v>4180397.7600000002</v>
      </c>
      <c r="H17" s="630">
        <f t="shared" si="0"/>
        <v>14844045.370000003</v>
      </c>
    </row>
    <row r="18" spans="1:8">
      <c r="A18" s="532">
        <v>11</v>
      </c>
      <c r="B18" s="531" t="s">
        <v>105</v>
      </c>
      <c r="C18" s="630">
        <v>0</v>
      </c>
      <c r="D18" s="630">
        <v>41897.040000000008</v>
      </c>
      <c r="E18" s="630">
        <v>1620790.8300000003</v>
      </c>
      <c r="F18" s="630">
        <v>33597311.129999995</v>
      </c>
      <c r="G18" s="630">
        <v>28.26</v>
      </c>
      <c r="H18" s="630">
        <f t="shared" si="0"/>
        <v>35260027.25999999</v>
      </c>
    </row>
    <row r="19" spans="1:8">
      <c r="A19" s="532">
        <v>12</v>
      </c>
      <c r="B19" s="531" t="s">
        <v>106</v>
      </c>
      <c r="C19" s="630">
        <v>0</v>
      </c>
      <c r="D19" s="630">
        <v>0</v>
      </c>
      <c r="E19" s="630">
        <v>0</v>
      </c>
      <c r="F19" s="630">
        <v>0</v>
      </c>
      <c r="G19" s="630">
        <v>0</v>
      </c>
      <c r="H19" s="630">
        <f t="shared" si="0"/>
        <v>0</v>
      </c>
    </row>
    <row r="20" spans="1:8">
      <c r="A20" s="532">
        <v>13</v>
      </c>
      <c r="B20" s="531" t="s">
        <v>247</v>
      </c>
      <c r="C20" s="630">
        <v>0</v>
      </c>
      <c r="D20" s="630">
        <v>0</v>
      </c>
      <c r="E20" s="630">
        <v>0</v>
      </c>
      <c r="F20" s="630">
        <v>0</v>
      </c>
      <c r="G20" s="630">
        <v>0</v>
      </c>
      <c r="H20" s="630">
        <f t="shared" si="0"/>
        <v>0</v>
      </c>
    </row>
    <row r="21" spans="1:8">
      <c r="A21" s="532">
        <v>14</v>
      </c>
      <c r="B21" s="531" t="s">
        <v>108</v>
      </c>
      <c r="C21" s="630">
        <v>13361064.119999999</v>
      </c>
      <c r="D21" s="630">
        <v>16920159.510000002</v>
      </c>
      <c r="E21" s="630">
        <v>18708888.999999985</v>
      </c>
      <c r="F21" s="630">
        <v>87651190.850000054</v>
      </c>
      <c r="G21" s="630">
        <v>24041772.770000003</v>
      </c>
      <c r="H21" s="630">
        <f t="shared" si="0"/>
        <v>160683076.25000006</v>
      </c>
    </row>
    <row r="22" spans="1:8">
      <c r="A22" s="533">
        <v>15</v>
      </c>
      <c r="B22" s="540" t="s">
        <v>109</v>
      </c>
      <c r="C22" s="630">
        <f>+SUM(C8:C16)+SUM(C18:C21)</f>
        <v>189565611.56</v>
      </c>
      <c r="D22" s="630">
        <f t="shared" ref="D22:G22" si="1">+SUM(D8:D16)+SUM(D18:D21)</f>
        <v>101768009.40000002</v>
      </c>
      <c r="E22" s="630">
        <f t="shared" si="1"/>
        <v>130202892.52000001</v>
      </c>
      <c r="F22" s="630">
        <f t="shared" si="1"/>
        <v>401368614.07999992</v>
      </c>
      <c r="G22" s="630">
        <f t="shared" si="1"/>
        <v>28798049.290000007</v>
      </c>
      <c r="H22" s="630">
        <f>+SUM(H8:H16)+SUM(H18:H21)</f>
        <v>851703176.8499999</v>
      </c>
    </row>
    <row r="26" spans="1:8" ht="25.5">
      <c r="B26" s="567" t="s">
        <v>692</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Normal="100" workbookViewId="0">
      <selection activeCell="I23" sqref="I7:I23"/>
    </sheetView>
  </sheetViews>
  <sheetFormatPr defaultColWidth="9.28515625" defaultRowHeight="12.75"/>
  <cols>
    <col min="1" max="1" width="11.7109375" style="568" bestFit="1" customWidth="1"/>
    <col min="2" max="2" width="114.7109375" style="538" customWidth="1"/>
    <col min="3" max="3" width="22.42578125" style="538" customWidth="1"/>
    <col min="4" max="4" width="23.5703125" style="538" customWidth="1"/>
    <col min="5" max="8" width="22.28515625" style="538" customWidth="1"/>
    <col min="9" max="9" width="41.42578125" style="538" customWidth="1"/>
    <col min="10" max="16384" width="9.28515625" style="538"/>
  </cols>
  <sheetData>
    <row r="1" spans="1:9" ht="13.5">
      <c r="A1" s="528" t="s">
        <v>31</v>
      </c>
      <c r="B1" s="3" t="str">
        <f>'Info '!C2</f>
        <v>JSC " Halyk Bank Georgia"</v>
      </c>
    </row>
    <row r="2" spans="1:9" ht="13.5">
      <c r="A2" s="529" t="s">
        <v>32</v>
      </c>
      <c r="B2" s="565">
        <f>'1. key ratios '!B2</f>
        <v>44469</v>
      </c>
    </row>
    <row r="3" spans="1:9">
      <c r="A3" s="530" t="s">
        <v>552</v>
      </c>
    </row>
    <row r="4" spans="1:9">
      <c r="C4" s="569" t="s">
        <v>0</v>
      </c>
      <c r="D4" s="569" t="s">
        <v>1</v>
      </c>
      <c r="E4" s="569" t="s">
        <v>2</v>
      </c>
      <c r="F4" s="569" t="s">
        <v>3</v>
      </c>
      <c r="G4" s="569" t="s">
        <v>4</v>
      </c>
      <c r="H4" s="569" t="s">
        <v>6</v>
      </c>
      <c r="I4" s="569" t="s">
        <v>9</v>
      </c>
    </row>
    <row r="5" spans="1:9" ht="44.25" customHeight="1">
      <c r="A5" s="728" t="s">
        <v>553</v>
      </c>
      <c r="B5" s="729"/>
      <c r="C5" s="742" t="s">
        <v>554</v>
      </c>
      <c r="D5" s="742"/>
      <c r="E5" s="742" t="s">
        <v>555</v>
      </c>
      <c r="F5" s="742" t="s">
        <v>556</v>
      </c>
      <c r="G5" s="740" t="s">
        <v>557</v>
      </c>
      <c r="H5" s="740" t="s">
        <v>558</v>
      </c>
      <c r="I5" s="570" t="s">
        <v>559</v>
      </c>
    </row>
    <row r="6" spans="1:9" ht="60" customHeight="1">
      <c r="A6" s="732"/>
      <c r="B6" s="733"/>
      <c r="C6" s="558" t="s">
        <v>560</v>
      </c>
      <c r="D6" s="558" t="s">
        <v>561</v>
      </c>
      <c r="E6" s="742"/>
      <c r="F6" s="742"/>
      <c r="G6" s="741"/>
      <c r="H6" s="741"/>
      <c r="I6" s="570" t="s">
        <v>562</v>
      </c>
    </row>
    <row r="7" spans="1:9">
      <c r="A7" s="536">
        <v>1</v>
      </c>
      <c r="B7" s="531" t="s">
        <v>96</v>
      </c>
      <c r="C7" s="534">
        <v>0</v>
      </c>
      <c r="D7" s="534">
        <v>156159778</v>
      </c>
      <c r="E7" s="534">
        <v>0</v>
      </c>
      <c r="F7" s="534">
        <v>0</v>
      </c>
      <c r="G7" s="534">
        <v>0</v>
      </c>
      <c r="H7" s="534">
        <v>0</v>
      </c>
      <c r="I7" s="535">
        <f t="shared" ref="I7:I23" si="0">C7+D7-E7-F7-G7</f>
        <v>156159778</v>
      </c>
    </row>
    <row r="8" spans="1:9">
      <c r="A8" s="536">
        <v>2</v>
      </c>
      <c r="B8" s="531" t="s">
        <v>97</v>
      </c>
      <c r="C8" s="534">
        <v>0</v>
      </c>
      <c r="D8" s="534">
        <v>0</v>
      </c>
      <c r="E8" s="534">
        <v>0</v>
      </c>
      <c r="F8" s="534">
        <v>0</v>
      </c>
      <c r="G8" s="534">
        <v>0</v>
      </c>
      <c r="H8" s="534">
        <v>0</v>
      </c>
      <c r="I8" s="535">
        <f t="shared" si="0"/>
        <v>0</v>
      </c>
    </row>
    <row r="9" spans="1:9">
      <c r="A9" s="536">
        <v>3</v>
      </c>
      <c r="B9" s="531" t="s">
        <v>269</v>
      </c>
      <c r="C9" s="534">
        <v>0</v>
      </c>
      <c r="D9" s="534">
        <v>0</v>
      </c>
      <c r="E9" s="534">
        <v>0</v>
      </c>
      <c r="F9" s="534">
        <v>0</v>
      </c>
      <c r="G9" s="534">
        <v>0</v>
      </c>
      <c r="H9" s="534">
        <v>0</v>
      </c>
      <c r="I9" s="535">
        <f t="shared" si="0"/>
        <v>0</v>
      </c>
    </row>
    <row r="10" spans="1:9">
      <c r="A10" s="536">
        <v>4</v>
      </c>
      <c r="B10" s="531" t="s">
        <v>98</v>
      </c>
      <c r="C10" s="534">
        <v>0</v>
      </c>
      <c r="D10" s="534">
        <v>0</v>
      </c>
      <c r="E10" s="534">
        <v>0</v>
      </c>
      <c r="F10" s="534">
        <v>0</v>
      </c>
      <c r="G10" s="534">
        <v>0</v>
      </c>
      <c r="H10" s="534">
        <v>0</v>
      </c>
      <c r="I10" s="535">
        <f t="shared" si="0"/>
        <v>0</v>
      </c>
    </row>
    <row r="11" spans="1:9">
      <c r="A11" s="536">
        <v>5</v>
      </c>
      <c r="B11" s="531" t="s">
        <v>99</v>
      </c>
      <c r="C11" s="534">
        <v>0</v>
      </c>
      <c r="D11" s="534">
        <v>0</v>
      </c>
      <c r="E11" s="534">
        <v>0</v>
      </c>
      <c r="F11" s="534">
        <v>0</v>
      </c>
      <c r="G11" s="534">
        <v>0</v>
      </c>
      <c r="H11" s="534">
        <v>0</v>
      </c>
      <c r="I11" s="535">
        <f t="shared" si="0"/>
        <v>0</v>
      </c>
    </row>
    <row r="12" spans="1:9">
      <c r="A12" s="536">
        <v>6</v>
      </c>
      <c r="B12" s="531" t="s">
        <v>100</v>
      </c>
      <c r="C12" s="534">
        <v>0</v>
      </c>
      <c r="D12" s="534">
        <v>37497746</v>
      </c>
      <c r="E12" s="534">
        <v>0</v>
      </c>
      <c r="F12" s="534">
        <v>0</v>
      </c>
      <c r="G12" s="534">
        <v>0</v>
      </c>
      <c r="H12" s="534">
        <v>0</v>
      </c>
      <c r="I12" s="535">
        <f t="shared" si="0"/>
        <v>37497746</v>
      </c>
    </row>
    <row r="13" spans="1:9">
      <c r="A13" s="536">
        <v>7</v>
      </c>
      <c r="B13" s="531" t="s">
        <v>101</v>
      </c>
      <c r="C13" s="534">
        <v>51087025.279999986</v>
      </c>
      <c r="D13" s="534">
        <v>435203795.35000062</v>
      </c>
      <c r="E13" s="534">
        <v>24190189.335200004</v>
      </c>
      <c r="F13" s="534">
        <v>7077186.9699999932</v>
      </c>
      <c r="G13" s="534">
        <v>0</v>
      </c>
      <c r="H13" s="534">
        <v>0</v>
      </c>
      <c r="I13" s="535">
        <f t="shared" si="0"/>
        <v>455023444.32480061</v>
      </c>
    </row>
    <row r="14" spans="1:9">
      <c r="A14" s="536">
        <v>8</v>
      </c>
      <c r="B14" s="531" t="s">
        <v>102</v>
      </c>
      <c r="C14" s="534">
        <v>0</v>
      </c>
      <c r="D14" s="534">
        <v>0</v>
      </c>
      <c r="E14" s="534">
        <v>0</v>
      </c>
      <c r="F14" s="534">
        <v>0</v>
      </c>
      <c r="G14" s="534">
        <v>0</v>
      </c>
      <c r="H14" s="534">
        <v>0</v>
      </c>
      <c r="I14" s="535">
        <f t="shared" si="0"/>
        <v>0</v>
      </c>
    </row>
    <row r="15" spans="1:9">
      <c r="A15" s="536">
        <v>9</v>
      </c>
      <c r="B15" s="531" t="s">
        <v>103</v>
      </c>
      <c r="C15" s="534">
        <v>0</v>
      </c>
      <c r="D15" s="534">
        <v>0</v>
      </c>
      <c r="E15" s="534">
        <v>0</v>
      </c>
      <c r="F15" s="534">
        <v>0</v>
      </c>
      <c r="G15" s="534">
        <v>0</v>
      </c>
      <c r="H15" s="534">
        <v>0</v>
      </c>
      <c r="I15" s="535">
        <f t="shared" si="0"/>
        <v>0</v>
      </c>
    </row>
    <row r="16" spans="1:9">
      <c r="A16" s="536">
        <v>10</v>
      </c>
      <c r="B16" s="566" t="s">
        <v>563</v>
      </c>
      <c r="C16" s="534">
        <v>22483727.369999994</v>
      </c>
      <c r="D16" s="534">
        <v>78.98</v>
      </c>
      <c r="E16" s="534">
        <v>7639768.7196000014</v>
      </c>
      <c r="F16" s="534">
        <v>0</v>
      </c>
      <c r="G16" s="534">
        <v>0</v>
      </c>
      <c r="H16" s="534">
        <v>0</v>
      </c>
      <c r="I16" s="535">
        <f t="shared" si="0"/>
        <v>14844037.630399993</v>
      </c>
    </row>
    <row r="17" spans="1:9">
      <c r="A17" s="536">
        <v>11</v>
      </c>
      <c r="B17" s="531" t="s">
        <v>105</v>
      </c>
      <c r="C17" s="534">
        <v>0</v>
      </c>
      <c r="D17" s="534">
        <v>35259620.369999975</v>
      </c>
      <c r="E17" s="534">
        <v>2.8260000000000005</v>
      </c>
      <c r="F17" s="534">
        <v>696836.48999999976</v>
      </c>
      <c r="G17" s="534">
        <v>0</v>
      </c>
      <c r="H17" s="534">
        <v>0</v>
      </c>
      <c r="I17" s="535">
        <f t="shared" si="0"/>
        <v>34562781.053999975</v>
      </c>
    </row>
    <row r="18" spans="1:9">
      <c r="A18" s="536">
        <v>12</v>
      </c>
      <c r="B18" s="531" t="s">
        <v>106</v>
      </c>
      <c r="C18" s="534">
        <v>0</v>
      </c>
      <c r="D18" s="534">
        <v>0</v>
      </c>
      <c r="E18" s="534">
        <v>0</v>
      </c>
      <c r="F18" s="534">
        <v>0</v>
      </c>
      <c r="G18" s="534">
        <v>0</v>
      </c>
      <c r="H18" s="534">
        <v>0</v>
      </c>
      <c r="I18" s="535">
        <f t="shared" si="0"/>
        <v>0</v>
      </c>
    </row>
    <row r="19" spans="1:9">
      <c r="A19" s="536">
        <v>13</v>
      </c>
      <c r="B19" s="531" t="s">
        <v>247</v>
      </c>
      <c r="C19" s="534">
        <v>0</v>
      </c>
      <c r="D19" s="534">
        <v>0</v>
      </c>
      <c r="E19" s="534">
        <v>0</v>
      </c>
      <c r="F19" s="534">
        <v>0</v>
      </c>
      <c r="G19" s="534">
        <v>0</v>
      </c>
      <c r="H19" s="534">
        <v>0</v>
      </c>
      <c r="I19" s="535">
        <f t="shared" si="0"/>
        <v>0</v>
      </c>
    </row>
    <row r="20" spans="1:9">
      <c r="A20" s="536">
        <v>14</v>
      </c>
      <c r="B20" s="531" t="s">
        <v>108</v>
      </c>
      <c r="C20" s="534">
        <v>28786639.100000001</v>
      </c>
      <c r="D20" s="534">
        <v>149498306.72999999</v>
      </c>
      <c r="E20" s="534">
        <v>13010114.448800005</v>
      </c>
      <c r="F20" s="534">
        <v>1827532.3700000003</v>
      </c>
      <c r="G20" s="534">
        <v>0</v>
      </c>
      <c r="H20" s="534">
        <v>0</v>
      </c>
      <c r="I20" s="535">
        <f t="shared" si="0"/>
        <v>163447299.01119998</v>
      </c>
    </row>
    <row r="21" spans="1:9" s="571" customFormat="1">
      <c r="A21" s="537">
        <v>15</v>
      </c>
      <c r="B21" s="540" t="s">
        <v>109</v>
      </c>
      <c r="C21" s="540">
        <f>SUM(C7:C15)+SUM(C17:C20)</f>
        <v>79873664.379999995</v>
      </c>
      <c r="D21" s="540">
        <f t="shared" ref="D21:H21" si="1">SUM(D7:D15)+SUM(D17:D20)</f>
        <v>813619246.45000052</v>
      </c>
      <c r="E21" s="540">
        <f t="shared" si="1"/>
        <v>37200306.610000007</v>
      </c>
      <c r="F21" s="540">
        <f t="shared" si="1"/>
        <v>9601555.8299999945</v>
      </c>
      <c r="G21" s="540">
        <f t="shared" si="1"/>
        <v>0</v>
      </c>
      <c r="H21" s="540">
        <f t="shared" si="1"/>
        <v>0</v>
      </c>
      <c r="I21" s="535">
        <f t="shared" si="0"/>
        <v>846691048.39000046</v>
      </c>
    </row>
    <row r="22" spans="1:9">
      <c r="A22" s="572">
        <v>16</v>
      </c>
      <c r="B22" s="573" t="s">
        <v>564</v>
      </c>
      <c r="C22" s="534">
        <v>62449479.159999989</v>
      </c>
      <c r="D22" s="534">
        <v>574592420.85000122</v>
      </c>
      <c r="E22" s="534">
        <v>28760085.050000001</v>
      </c>
      <c r="F22" s="534">
        <v>9601555.8300000001</v>
      </c>
      <c r="G22" s="534">
        <v>0</v>
      </c>
      <c r="H22" s="534">
        <v>0</v>
      </c>
      <c r="I22" s="535">
        <f>C22+D22-E22-F22-G22</f>
        <v>598680259.13000119</v>
      </c>
    </row>
    <row r="23" spans="1:9">
      <c r="A23" s="572">
        <v>17</v>
      </c>
      <c r="B23" s="573" t="s">
        <v>565</v>
      </c>
      <c r="C23" s="534">
        <v>0</v>
      </c>
      <c r="D23" s="534">
        <v>16890485.069999997</v>
      </c>
      <c r="E23" s="534">
        <v>0</v>
      </c>
      <c r="F23" s="534">
        <v>0</v>
      </c>
      <c r="G23" s="534">
        <v>0</v>
      </c>
      <c r="H23" s="534">
        <v>0</v>
      </c>
      <c r="I23" s="535">
        <f t="shared" si="0"/>
        <v>16890485.069999997</v>
      </c>
    </row>
    <row r="26" spans="1:9" ht="25.5">
      <c r="B26" s="567" t="s">
        <v>692</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election activeCell="C7" sqref="C7:F33"/>
    </sheetView>
  </sheetViews>
  <sheetFormatPr defaultColWidth="9.28515625" defaultRowHeight="12.75"/>
  <cols>
    <col min="1" max="1" width="11" style="538" bestFit="1" customWidth="1"/>
    <col min="2" max="2" width="93.42578125" style="538" customWidth="1"/>
    <col min="3" max="8" width="22" style="538" customWidth="1"/>
    <col min="9" max="9" width="42.28515625" style="538" bestFit="1" customWidth="1"/>
    <col min="10" max="16384" width="9.28515625" style="538"/>
  </cols>
  <sheetData>
    <row r="1" spans="1:9" ht="13.5">
      <c r="A1" s="528" t="s">
        <v>31</v>
      </c>
      <c r="B1" s="3" t="str">
        <f>'Info '!C2</f>
        <v>JSC " Halyk Bank Georgia"</v>
      </c>
    </row>
    <row r="2" spans="1:9" ht="13.5">
      <c r="A2" s="529" t="s">
        <v>32</v>
      </c>
      <c r="B2" s="565">
        <f>'1. key ratios '!B2</f>
        <v>44469</v>
      </c>
    </row>
    <row r="3" spans="1:9">
      <c r="A3" s="530" t="s">
        <v>566</v>
      </c>
    </row>
    <row r="4" spans="1:9">
      <c r="C4" s="569" t="s">
        <v>0</v>
      </c>
      <c r="D4" s="569" t="s">
        <v>1</v>
      </c>
      <c r="E4" s="569" t="s">
        <v>2</v>
      </c>
      <c r="F4" s="569" t="s">
        <v>3</v>
      </c>
      <c r="G4" s="569" t="s">
        <v>4</v>
      </c>
      <c r="H4" s="569" t="s">
        <v>6</v>
      </c>
      <c r="I4" s="569" t="s">
        <v>9</v>
      </c>
    </row>
    <row r="5" spans="1:9" ht="46.5" customHeight="1">
      <c r="A5" s="728" t="s">
        <v>707</v>
      </c>
      <c r="B5" s="729"/>
      <c r="C5" s="742" t="s">
        <v>554</v>
      </c>
      <c r="D5" s="742"/>
      <c r="E5" s="742" t="s">
        <v>555</v>
      </c>
      <c r="F5" s="742" t="s">
        <v>556</v>
      </c>
      <c r="G5" s="740" t="s">
        <v>557</v>
      </c>
      <c r="H5" s="740" t="s">
        <v>558</v>
      </c>
      <c r="I5" s="570" t="s">
        <v>559</v>
      </c>
    </row>
    <row r="6" spans="1:9" ht="75" customHeight="1">
      <c r="A6" s="732"/>
      <c r="B6" s="733"/>
      <c r="C6" s="558" t="s">
        <v>560</v>
      </c>
      <c r="D6" s="558" t="s">
        <v>561</v>
      </c>
      <c r="E6" s="742"/>
      <c r="F6" s="742"/>
      <c r="G6" s="741"/>
      <c r="H6" s="741"/>
      <c r="I6" s="570" t="s">
        <v>562</v>
      </c>
    </row>
    <row r="7" spans="1:9">
      <c r="A7" s="534">
        <v>1</v>
      </c>
      <c r="B7" s="539" t="s">
        <v>697</v>
      </c>
      <c r="C7" s="534">
        <v>2370554.1999999997</v>
      </c>
      <c r="D7" s="534">
        <v>170682605.06999999</v>
      </c>
      <c r="E7" s="534">
        <v>769328.35000000009</v>
      </c>
      <c r="F7" s="534">
        <v>273004.39999999997</v>
      </c>
      <c r="G7" s="534"/>
      <c r="H7" s="534"/>
      <c r="I7" s="535">
        <f t="shared" ref="I7:I34" si="0">C7+D7-E7-F7-G7</f>
        <v>172010826.51999998</v>
      </c>
    </row>
    <row r="8" spans="1:9">
      <c r="A8" s="534">
        <v>2</v>
      </c>
      <c r="B8" s="539" t="s">
        <v>567</v>
      </c>
      <c r="C8" s="534">
        <v>6471842.9399999995</v>
      </c>
      <c r="D8" s="534">
        <v>73154586.080000043</v>
      </c>
      <c r="E8" s="534">
        <v>2112985.1356000002</v>
      </c>
      <c r="F8" s="534">
        <v>690909.70779999997</v>
      </c>
      <c r="G8" s="534"/>
      <c r="H8" s="534"/>
      <c r="I8" s="535">
        <f t="shared" si="0"/>
        <v>76822534.176600039</v>
      </c>
    </row>
    <row r="9" spans="1:9">
      <c r="A9" s="534">
        <v>3</v>
      </c>
      <c r="B9" s="539" t="s">
        <v>568</v>
      </c>
      <c r="C9" s="534">
        <v>0</v>
      </c>
      <c r="D9" s="534">
        <v>0</v>
      </c>
      <c r="E9" s="534">
        <v>0</v>
      </c>
      <c r="F9" s="534">
        <v>0</v>
      </c>
      <c r="G9" s="534"/>
      <c r="H9" s="534"/>
      <c r="I9" s="535">
        <f t="shared" si="0"/>
        <v>0</v>
      </c>
    </row>
    <row r="10" spans="1:9">
      <c r="A10" s="534">
        <v>4</v>
      </c>
      <c r="B10" s="539" t="s">
        <v>698</v>
      </c>
      <c r="C10" s="534">
        <v>3066719.41</v>
      </c>
      <c r="D10" s="534">
        <v>29030630.549999993</v>
      </c>
      <c r="E10" s="534">
        <v>2239911.7499999991</v>
      </c>
      <c r="F10" s="534">
        <v>309597.87000000011</v>
      </c>
      <c r="G10" s="534"/>
      <c r="H10" s="534"/>
      <c r="I10" s="535">
        <f t="shared" si="0"/>
        <v>29547840.339999992</v>
      </c>
    </row>
    <row r="11" spans="1:9">
      <c r="A11" s="534">
        <v>5</v>
      </c>
      <c r="B11" s="539" t="s">
        <v>569</v>
      </c>
      <c r="C11" s="534">
        <v>10346076</v>
      </c>
      <c r="D11" s="534">
        <v>114938963.24999997</v>
      </c>
      <c r="E11" s="534">
        <v>5312751.7799999984</v>
      </c>
      <c r="F11" s="534">
        <v>1843825.3700000003</v>
      </c>
      <c r="G11" s="534"/>
      <c r="H11" s="534"/>
      <c r="I11" s="535">
        <f t="shared" si="0"/>
        <v>118128462.09999996</v>
      </c>
    </row>
    <row r="12" spans="1:9">
      <c r="A12" s="534">
        <v>6</v>
      </c>
      <c r="B12" s="539" t="s">
        <v>570</v>
      </c>
      <c r="C12" s="534">
        <v>2131122.8299999996</v>
      </c>
      <c r="D12" s="534">
        <v>33023986.23</v>
      </c>
      <c r="E12" s="534">
        <v>928396.79000000015</v>
      </c>
      <c r="F12" s="534">
        <v>600357.07999999973</v>
      </c>
      <c r="G12" s="534"/>
      <c r="H12" s="534"/>
      <c r="I12" s="535">
        <f t="shared" si="0"/>
        <v>33626355.190000005</v>
      </c>
    </row>
    <row r="13" spans="1:9">
      <c r="A13" s="534">
        <v>7</v>
      </c>
      <c r="B13" s="539" t="s">
        <v>571</v>
      </c>
      <c r="C13" s="534">
        <v>542915.85</v>
      </c>
      <c r="D13" s="534">
        <v>6749578.0799999991</v>
      </c>
      <c r="E13" s="534">
        <v>667517.01</v>
      </c>
      <c r="F13" s="534">
        <v>33011.079999999994</v>
      </c>
      <c r="G13" s="534"/>
      <c r="H13" s="534"/>
      <c r="I13" s="535">
        <f t="shared" si="0"/>
        <v>6591965.8399999989</v>
      </c>
    </row>
    <row r="14" spans="1:9">
      <c r="A14" s="534">
        <v>8</v>
      </c>
      <c r="B14" s="539" t="s">
        <v>572</v>
      </c>
      <c r="C14" s="534">
        <v>497978.98</v>
      </c>
      <c r="D14" s="534">
        <v>1584653.6500000001</v>
      </c>
      <c r="E14" s="534">
        <v>149692.5</v>
      </c>
      <c r="F14" s="534">
        <v>31271.239999999998</v>
      </c>
      <c r="G14" s="534"/>
      <c r="H14" s="534"/>
      <c r="I14" s="535">
        <f t="shared" si="0"/>
        <v>1901668.8900000001</v>
      </c>
    </row>
    <row r="15" spans="1:9">
      <c r="A15" s="534">
        <v>9</v>
      </c>
      <c r="B15" s="539" t="s">
        <v>573</v>
      </c>
      <c r="C15" s="534">
        <v>3816877.45</v>
      </c>
      <c r="D15" s="534">
        <v>9283128.1300000008</v>
      </c>
      <c r="E15" s="534">
        <v>1145063.2405999999</v>
      </c>
      <c r="F15" s="534">
        <v>184394.81</v>
      </c>
      <c r="G15" s="534"/>
      <c r="H15" s="534"/>
      <c r="I15" s="535">
        <f t="shared" si="0"/>
        <v>11770547.529400002</v>
      </c>
    </row>
    <row r="16" spans="1:9">
      <c r="A16" s="534">
        <v>10</v>
      </c>
      <c r="B16" s="539" t="s">
        <v>574</v>
      </c>
      <c r="C16" s="534">
        <v>0</v>
      </c>
      <c r="D16" s="534">
        <v>6924995.6500000013</v>
      </c>
      <c r="E16" s="534">
        <v>7444.54</v>
      </c>
      <c r="F16" s="534">
        <v>135819.19</v>
      </c>
      <c r="G16" s="534"/>
      <c r="H16" s="534"/>
      <c r="I16" s="535">
        <f t="shared" si="0"/>
        <v>6781731.9200000009</v>
      </c>
    </row>
    <row r="17" spans="1:10">
      <c r="A17" s="534">
        <v>11</v>
      </c>
      <c r="B17" s="539" t="s">
        <v>575</v>
      </c>
      <c r="C17" s="534">
        <v>36650.329999999994</v>
      </c>
      <c r="D17" s="534">
        <v>2729950.3499999996</v>
      </c>
      <c r="E17" s="534">
        <v>23979.43</v>
      </c>
      <c r="F17" s="534">
        <v>52640.44000000001</v>
      </c>
      <c r="G17" s="534"/>
      <c r="H17" s="534"/>
      <c r="I17" s="535">
        <f t="shared" si="0"/>
        <v>2689980.8099999996</v>
      </c>
    </row>
    <row r="18" spans="1:10">
      <c r="A18" s="534">
        <v>12</v>
      </c>
      <c r="B18" s="539" t="s">
        <v>576</v>
      </c>
      <c r="C18" s="534">
        <v>5655135.4799999986</v>
      </c>
      <c r="D18" s="534">
        <v>78469669.260000005</v>
      </c>
      <c r="E18" s="534">
        <v>2543678.6126000001</v>
      </c>
      <c r="F18" s="534">
        <v>1478136.1500000011</v>
      </c>
      <c r="G18" s="534"/>
      <c r="H18" s="534"/>
      <c r="I18" s="535">
        <f t="shared" si="0"/>
        <v>80102989.977400005</v>
      </c>
    </row>
    <row r="19" spans="1:10">
      <c r="A19" s="534">
        <v>13</v>
      </c>
      <c r="B19" s="539" t="s">
        <v>577</v>
      </c>
      <c r="C19" s="534">
        <v>2369442.5100000002</v>
      </c>
      <c r="D19" s="534">
        <v>47428374.599999979</v>
      </c>
      <c r="E19" s="534">
        <v>1728550.7078000051</v>
      </c>
      <c r="F19" s="534">
        <v>801500.09</v>
      </c>
      <c r="G19" s="534"/>
      <c r="H19" s="534"/>
      <c r="I19" s="535">
        <f t="shared" si="0"/>
        <v>47267766.312199965</v>
      </c>
    </row>
    <row r="20" spans="1:10">
      <c r="A20" s="534">
        <v>14</v>
      </c>
      <c r="B20" s="539" t="s">
        <v>578</v>
      </c>
      <c r="C20" s="534">
        <v>2384340.6900000004</v>
      </c>
      <c r="D20" s="534">
        <v>40070637.410000004</v>
      </c>
      <c r="E20" s="534">
        <v>2231554.98</v>
      </c>
      <c r="F20" s="534">
        <v>492699.37</v>
      </c>
      <c r="G20" s="534"/>
      <c r="H20" s="534"/>
      <c r="I20" s="535">
        <f t="shared" si="0"/>
        <v>39730723.750000007</v>
      </c>
    </row>
    <row r="21" spans="1:10">
      <c r="A21" s="534">
        <v>15</v>
      </c>
      <c r="B21" s="539" t="s">
        <v>579</v>
      </c>
      <c r="C21" s="534">
        <v>3658518.29</v>
      </c>
      <c r="D21" s="534">
        <v>12088192.65</v>
      </c>
      <c r="E21" s="534">
        <v>1558196.8699999996</v>
      </c>
      <c r="F21" s="534">
        <v>147285.73000000001</v>
      </c>
      <c r="G21" s="534"/>
      <c r="H21" s="534"/>
      <c r="I21" s="535">
        <f t="shared" si="0"/>
        <v>14041228.340000002</v>
      </c>
    </row>
    <row r="22" spans="1:10">
      <c r="A22" s="534">
        <v>16</v>
      </c>
      <c r="B22" s="539" t="s">
        <v>580</v>
      </c>
      <c r="C22" s="534">
        <v>276779.59000000003</v>
      </c>
      <c r="D22" s="534">
        <v>1403004.51</v>
      </c>
      <c r="E22" s="534">
        <v>83085.210000000006</v>
      </c>
      <c r="F22" s="534">
        <v>27756.940000000002</v>
      </c>
      <c r="G22" s="534"/>
      <c r="H22" s="534"/>
      <c r="I22" s="535">
        <f t="shared" si="0"/>
        <v>1568941.9500000002</v>
      </c>
    </row>
    <row r="23" spans="1:10">
      <c r="A23" s="534">
        <v>17</v>
      </c>
      <c r="B23" s="539" t="s">
        <v>701</v>
      </c>
      <c r="C23" s="534">
        <v>5980906.2299999995</v>
      </c>
      <c r="D23" s="534">
        <v>6842589.6800000006</v>
      </c>
      <c r="E23" s="534">
        <v>1843262.1199999999</v>
      </c>
      <c r="F23" s="534">
        <v>130626.31000000001</v>
      </c>
      <c r="G23" s="534"/>
      <c r="H23" s="534"/>
      <c r="I23" s="535">
        <f t="shared" si="0"/>
        <v>10849607.48</v>
      </c>
    </row>
    <row r="24" spans="1:10">
      <c r="A24" s="534">
        <v>18</v>
      </c>
      <c r="B24" s="539" t="s">
        <v>581</v>
      </c>
      <c r="C24" s="534">
        <v>24699.71</v>
      </c>
      <c r="D24" s="534">
        <v>5732146.5499999998</v>
      </c>
      <c r="E24" s="534">
        <v>10438.379999999999</v>
      </c>
      <c r="F24" s="534">
        <v>110566.42999999998</v>
      </c>
      <c r="G24" s="534"/>
      <c r="H24" s="534"/>
      <c r="I24" s="535">
        <f t="shared" si="0"/>
        <v>5635841.4500000002</v>
      </c>
    </row>
    <row r="25" spans="1:10">
      <c r="A25" s="534">
        <v>19</v>
      </c>
      <c r="B25" s="539" t="s">
        <v>582</v>
      </c>
      <c r="C25" s="534">
        <v>0</v>
      </c>
      <c r="D25" s="534">
        <v>786482.44</v>
      </c>
      <c r="E25" s="534">
        <v>0</v>
      </c>
      <c r="F25" s="534">
        <v>15716.43</v>
      </c>
      <c r="G25" s="534"/>
      <c r="H25" s="534"/>
      <c r="I25" s="535">
        <f t="shared" si="0"/>
        <v>770766.00999999989</v>
      </c>
    </row>
    <row r="26" spans="1:10">
      <c r="A26" s="534">
        <v>20</v>
      </c>
      <c r="B26" s="539" t="s">
        <v>700</v>
      </c>
      <c r="C26" s="534">
        <v>525979.1</v>
      </c>
      <c r="D26" s="534">
        <v>22349984.00999999</v>
      </c>
      <c r="E26" s="534">
        <v>191043.55000000002</v>
      </c>
      <c r="F26" s="534">
        <v>430553.50999999989</v>
      </c>
      <c r="G26" s="534"/>
      <c r="H26" s="534"/>
      <c r="I26" s="535">
        <f t="shared" si="0"/>
        <v>22254366.04999999</v>
      </c>
      <c r="J26" s="541"/>
    </row>
    <row r="27" spans="1:10">
      <c r="A27" s="534">
        <v>21</v>
      </c>
      <c r="B27" s="539" t="s">
        <v>583</v>
      </c>
      <c r="C27" s="534">
        <v>1796720.03</v>
      </c>
      <c r="D27" s="534">
        <v>1100566.83</v>
      </c>
      <c r="E27" s="534">
        <v>539016.01</v>
      </c>
      <c r="F27" s="534">
        <v>21858.5</v>
      </c>
      <c r="G27" s="534"/>
      <c r="H27" s="534"/>
      <c r="I27" s="535">
        <f t="shared" si="0"/>
        <v>2336412.3500000006</v>
      </c>
      <c r="J27" s="541"/>
    </row>
    <row r="28" spans="1:10">
      <c r="A28" s="534">
        <v>22</v>
      </c>
      <c r="B28" s="539" t="s">
        <v>584</v>
      </c>
      <c r="C28" s="534">
        <v>354955.95</v>
      </c>
      <c r="D28" s="534">
        <v>1114207.48</v>
      </c>
      <c r="E28" s="534">
        <v>187364.1</v>
      </c>
      <c r="F28" s="534">
        <v>8169.7599999999993</v>
      </c>
      <c r="G28" s="534"/>
      <c r="H28" s="534"/>
      <c r="I28" s="535">
        <f t="shared" si="0"/>
        <v>1273629.5699999998</v>
      </c>
      <c r="J28" s="541"/>
    </row>
    <row r="29" spans="1:10">
      <c r="A29" s="534">
        <v>23</v>
      </c>
      <c r="B29" s="539" t="s">
        <v>585</v>
      </c>
      <c r="C29" s="534">
        <v>6959939.0199999996</v>
      </c>
      <c r="D29" s="534">
        <v>50569709.130000018</v>
      </c>
      <c r="E29" s="534">
        <v>3291130.3540000012</v>
      </c>
      <c r="F29" s="534">
        <v>770448.55000000016</v>
      </c>
      <c r="G29" s="534"/>
      <c r="H29" s="534"/>
      <c r="I29" s="535">
        <f t="shared" si="0"/>
        <v>53468069.246000022</v>
      </c>
      <c r="J29" s="541"/>
    </row>
    <row r="30" spans="1:10">
      <c r="A30" s="534">
        <v>24</v>
      </c>
      <c r="B30" s="539" t="s">
        <v>699</v>
      </c>
      <c r="C30" s="534">
        <v>14090</v>
      </c>
      <c r="D30" s="534">
        <v>28180445.450000003</v>
      </c>
      <c r="E30" s="534">
        <v>26940</v>
      </c>
      <c r="F30" s="534">
        <v>553384.30000000005</v>
      </c>
      <c r="G30" s="534"/>
      <c r="H30" s="534"/>
      <c r="I30" s="535">
        <f t="shared" si="0"/>
        <v>27614211.150000002</v>
      </c>
      <c r="J30" s="541"/>
    </row>
    <row r="31" spans="1:10">
      <c r="A31" s="534">
        <v>25</v>
      </c>
      <c r="B31" s="539" t="s">
        <v>586</v>
      </c>
      <c r="C31" s="534">
        <v>3167234.5700000012</v>
      </c>
      <c r="D31" s="534">
        <v>24010857.809999987</v>
      </c>
      <c r="E31" s="534">
        <v>1168753.6294000002</v>
      </c>
      <c r="F31" s="534">
        <v>458022.57220000518</v>
      </c>
      <c r="G31" s="534"/>
      <c r="H31" s="534"/>
      <c r="I31" s="535">
        <f t="shared" si="0"/>
        <v>25551316.178399984</v>
      </c>
      <c r="J31" s="541"/>
    </row>
    <row r="32" spans="1:10">
      <c r="A32" s="534">
        <v>26</v>
      </c>
      <c r="B32" s="539" t="s">
        <v>696</v>
      </c>
      <c r="C32" s="534">
        <v>0</v>
      </c>
      <c r="D32" s="534">
        <v>0</v>
      </c>
      <c r="E32" s="534">
        <v>0</v>
      </c>
      <c r="F32" s="534">
        <v>0</v>
      </c>
      <c r="G32" s="534"/>
      <c r="H32" s="534"/>
      <c r="I32" s="535">
        <f t="shared" si="0"/>
        <v>0</v>
      </c>
      <c r="J32" s="541"/>
    </row>
    <row r="33" spans="1:10">
      <c r="A33" s="534">
        <v>27</v>
      </c>
      <c r="B33" s="534" t="s">
        <v>587</v>
      </c>
      <c r="C33" s="534">
        <v>17424185.219999999</v>
      </c>
      <c r="D33" s="534">
        <v>45369301.599999912</v>
      </c>
      <c r="E33" s="534">
        <v>8440221.5600000005</v>
      </c>
      <c r="F33" s="534">
        <v>0</v>
      </c>
      <c r="G33" s="534"/>
      <c r="H33" s="534"/>
      <c r="I33" s="535">
        <f t="shared" si="0"/>
        <v>54353265.259999909</v>
      </c>
      <c r="J33" s="541"/>
    </row>
    <row r="34" spans="1:10">
      <c r="A34" s="534">
        <v>28</v>
      </c>
      <c r="B34" s="540" t="s">
        <v>109</v>
      </c>
      <c r="C34" s="540">
        <f>SUM(C7:C33)</f>
        <v>79873664.379999995</v>
      </c>
      <c r="D34" s="540">
        <f t="shared" ref="D34:H34" si="1">SUM(D7:D33)</f>
        <v>813619246.44999981</v>
      </c>
      <c r="E34" s="540">
        <f t="shared" si="1"/>
        <v>37200306.610000014</v>
      </c>
      <c r="F34" s="540">
        <f t="shared" si="1"/>
        <v>9601555.8300000075</v>
      </c>
      <c r="G34" s="540">
        <f t="shared" si="1"/>
        <v>0</v>
      </c>
      <c r="H34" s="540">
        <f t="shared" si="1"/>
        <v>0</v>
      </c>
      <c r="I34" s="535">
        <f t="shared" si="0"/>
        <v>846691048.38999975</v>
      </c>
      <c r="J34" s="541"/>
    </row>
    <row r="35" spans="1:10">
      <c r="A35" s="541"/>
      <c r="B35" s="541"/>
      <c r="C35" s="541"/>
      <c r="D35" s="541"/>
      <c r="E35" s="541"/>
      <c r="F35" s="541"/>
      <c r="G35" s="541"/>
      <c r="H35" s="541"/>
      <c r="I35" s="541"/>
      <c r="J35" s="541"/>
    </row>
    <row r="36" spans="1:10">
      <c r="A36" s="541"/>
      <c r="B36" s="574"/>
      <c r="C36" s="541"/>
      <c r="D36" s="541"/>
      <c r="E36" s="541"/>
      <c r="F36" s="541"/>
      <c r="G36" s="541"/>
      <c r="H36" s="541"/>
      <c r="I36" s="541"/>
      <c r="J36" s="541"/>
    </row>
    <row r="37" spans="1:10">
      <c r="A37" s="541"/>
      <c r="B37" s="541"/>
      <c r="C37" s="541"/>
      <c r="D37" s="541"/>
      <c r="E37" s="541"/>
      <c r="F37" s="541"/>
      <c r="G37" s="541"/>
      <c r="H37" s="541"/>
      <c r="I37" s="541"/>
      <c r="J37" s="541"/>
    </row>
    <row r="38" spans="1:10">
      <c r="A38" s="541"/>
      <c r="B38" s="541"/>
      <c r="C38" s="541"/>
      <c r="D38" s="541"/>
      <c r="E38" s="541"/>
      <c r="F38" s="541"/>
      <c r="G38" s="541"/>
      <c r="H38" s="541"/>
      <c r="I38" s="541"/>
      <c r="J38" s="541"/>
    </row>
    <row r="39" spans="1:10">
      <c r="A39" s="541"/>
      <c r="B39" s="541"/>
      <c r="C39" s="541"/>
      <c r="D39" s="541"/>
      <c r="E39" s="541"/>
      <c r="F39" s="541"/>
      <c r="G39" s="541"/>
      <c r="H39" s="541"/>
      <c r="I39" s="541"/>
      <c r="J39" s="541"/>
    </row>
    <row r="40" spans="1:10">
      <c r="A40" s="541"/>
      <c r="B40" s="541"/>
      <c r="C40" s="541"/>
      <c r="D40" s="541"/>
      <c r="E40" s="541"/>
      <c r="F40" s="541"/>
      <c r="G40" s="541"/>
      <c r="H40" s="541"/>
      <c r="I40" s="541"/>
      <c r="J40" s="541"/>
    </row>
    <row r="41" spans="1:10">
      <c r="A41" s="541"/>
      <c r="B41" s="541"/>
      <c r="C41" s="541"/>
      <c r="D41" s="541"/>
      <c r="E41" s="541"/>
      <c r="F41" s="541"/>
      <c r="G41" s="541"/>
      <c r="H41" s="541"/>
      <c r="I41" s="541"/>
      <c r="J41" s="541"/>
    </row>
    <row r="42" spans="1:10">
      <c r="A42" s="575"/>
      <c r="B42" s="575"/>
      <c r="C42" s="541"/>
      <c r="D42" s="541"/>
      <c r="E42" s="541"/>
      <c r="F42" s="541"/>
      <c r="G42" s="541"/>
      <c r="H42" s="541"/>
      <c r="I42" s="541"/>
      <c r="J42" s="541"/>
    </row>
    <row r="43" spans="1:10">
      <c r="A43" s="575"/>
      <c r="B43" s="575"/>
      <c r="C43" s="541"/>
      <c r="D43" s="541"/>
      <c r="E43" s="541"/>
      <c r="F43" s="541"/>
      <c r="G43" s="541"/>
      <c r="H43" s="541"/>
      <c r="I43" s="541"/>
      <c r="J43" s="541"/>
    </row>
    <row r="44" spans="1:10">
      <c r="A44" s="541"/>
      <c r="B44" s="541"/>
      <c r="C44" s="541"/>
      <c r="D44" s="541"/>
      <c r="E44" s="541"/>
      <c r="F44" s="541"/>
      <c r="G44" s="541"/>
      <c r="H44" s="541"/>
      <c r="I44" s="541"/>
      <c r="J44" s="541"/>
    </row>
    <row r="45" spans="1:10">
      <c r="A45" s="541"/>
      <c r="B45" s="541"/>
      <c r="C45" s="541"/>
      <c r="D45" s="541"/>
      <c r="E45" s="541"/>
      <c r="F45" s="541"/>
      <c r="G45" s="541"/>
      <c r="H45" s="541"/>
      <c r="I45" s="541"/>
      <c r="J45" s="541"/>
    </row>
    <row r="46" spans="1:10">
      <c r="A46" s="541"/>
      <c r="B46" s="541"/>
      <c r="C46" s="541"/>
      <c r="D46" s="541"/>
      <c r="E46" s="541"/>
      <c r="F46" s="541"/>
      <c r="G46" s="541"/>
      <c r="H46" s="541"/>
      <c r="I46" s="541"/>
      <c r="J46" s="541"/>
    </row>
    <row r="47" spans="1:10">
      <c r="A47" s="541"/>
      <c r="B47" s="541"/>
      <c r="C47" s="541"/>
      <c r="D47" s="541"/>
      <c r="E47" s="541"/>
      <c r="F47" s="541"/>
      <c r="G47" s="541"/>
      <c r="H47" s="541"/>
      <c r="I47" s="541"/>
      <c r="J47" s="541"/>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Normal="100" workbookViewId="0">
      <selection activeCell="C13" sqref="C13:C18"/>
    </sheetView>
  </sheetViews>
  <sheetFormatPr defaultColWidth="9.28515625" defaultRowHeight="12.75"/>
  <cols>
    <col min="1" max="1" width="11.7109375" style="538" bestFit="1" customWidth="1"/>
    <col min="2" max="2" width="108" style="538" bestFit="1" customWidth="1"/>
    <col min="3" max="4" width="35.5703125" style="538" customWidth="1"/>
    <col min="5" max="16384" width="9.28515625" style="538"/>
  </cols>
  <sheetData>
    <row r="1" spans="1:4" ht="13.5">
      <c r="A1" s="528" t="s">
        <v>31</v>
      </c>
      <c r="B1" s="3" t="str">
        <f>'Info '!C2</f>
        <v>JSC " Halyk Bank Georgia"</v>
      </c>
    </row>
    <row r="2" spans="1:4" ht="13.5">
      <c r="A2" s="529" t="s">
        <v>32</v>
      </c>
      <c r="B2" s="565">
        <f>'1. key ratios '!B2</f>
        <v>44469</v>
      </c>
    </row>
    <row r="3" spans="1:4">
      <c r="A3" s="530" t="s">
        <v>588</v>
      </c>
    </row>
    <row r="5" spans="1:4" ht="25.5">
      <c r="A5" s="743" t="s">
        <v>589</v>
      </c>
      <c r="B5" s="743"/>
      <c r="C5" s="562" t="s">
        <v>590</v>
      </c>
      <c r="D5" s="562" t="s">
        <v>591</v>
      </c>
    </row>
    <row r="6" spans="1:4">
      <c r="A6" s="542">
        <v>1</v>
      </c>
      <c r="B6" s="543" t="s">
        <v>592</v>
      </c>
      <c r="C6" s="534">
        <v>45065048</v>
      </c>
      <c r="D6" s="534"/>
    </row>
    <row r="7" spans="1:4">
      <c r="A7" s="544">
        <v>2</v>
      </c>
      <c r="B7" s="543" t="s">
        <v>593</v>
      </c>
      <c r="C7" s="534">
        <f>SUM(C8:C11)</f>
        <v>7034663.6164814932</v>
      </c>
      <c r="D7" s="534">
        <f>SUM(D8:D11)</f>
        <v>0</v>
      </c>
    </row>
    <row r="8" spans="1:4">
      <c r="A8" s="545">
        <v>2.1</v>
      </c>
      <c r="B8" s="546" t="s">
        <v>704</v>
      </c>
      <c r="C8" s="534">
        <v>5785606.9547089115</v>
      </c>
      <c r="D8" s="534"/>
    </row>
    <row r="9" spans="1:4">
      <c r="A9" s="545">
        <v>2.2000000000000002</v>
      </c>
      <c r="B9" s="546" t="s">
        <v>702</v>
      </c>
      <c r="C9" s="534">
        <v>1249056.6617725817</v>
      </c>
      <c r="D9" s="534"/>
    </row>
    <row r="10" spans="1:4">
      <c r="A10" s="545">
        <v>2.2999999999999998</v>
      </c>
      <c r="B10" s="546" t="s">
        <v>594</v>
      </c>
      <c r="C10" s="534"/>
      <c r="D10" s="534"/>
    </row>
    <row r="11" spans="1:4">
      <c r="A11" s="545">
        <v>2.4</v>
      </c>
      <c r="B11" s="546" t="s">
        <v>595</v>
      </c>
      <c r="C11" s="534"/>
      <c r="D11" s="534"/>
    </row>
    <row r="12" spans="1:4">
      <c r="A12" s="542">
        <v>3</v>
      </c>
      <c r="B12" s="543" t="s">
        <v>596</v>
      </c>
      <c r="C12" s="534">
        <f>SUM(C13:C18)</f>
        <v>13738070.296481449</v>
      </c>
      <c r="D12" s="534">
        <f>SUM(D13:D18)</f>
        <v>0</v>
      </c>
    </row>
    <row r="13" spans="1:4">
      <c r="A13" s="545">
        <v>3.1</v>
      </c>
      <c r="B13" s="546" t="s">
        <v>597</v>
      </c>
      <c r="C13" s="534">
        <v>0</v>
      </c>
      <c r="D13" s="534"/>
    </row>
    <row r="14" spans="1:4">
      <c r="A14" s="545">
        <v>3.2</v>
      </c>
      <c r="B14" s="546" t="s">
        <v>598</v>
      </c>
      <c r="C14" s="534">
        <v>1128242.3859079597</v>
      </c>
      <c r="D14" s="534"/>
    </row>
    <row r="15" spans="1:4">
      <c r="A15" s="545">
        <v>3.3</v>
      </c>
      <c r="B15" s="546" t="s">
        <v>693</v>
      </c>
      <c r="C15" s="534">
        <v>3718369.2626310764</v>
      </c>
      <c r="D15" s="534"/>
    </row>
    <row r="16" spans="1:4">
      <c r="A16" s="545">
        <v>3.4</v>
      </c>
      <c r="B16" s="546" t="s">
        <v>703</v>
      </c>
      <c r="C16" s="534">
        <v>70013.946239592711</v>
      </c>
      <c r="D16" s="534"/>
    </row>
    <row r="17" spans="1:4">
      <c r="A17" s="544">
        <v>3.5</v>
      </c>
      <c r="B17" s="546" t="s">
        <v>599</v>
      </c>
      <c r="C17" s="534">
        <v>402180.38170282007</v>
      </c>
      <c r="D17" s="534"/>
    </row>
    <row r="18" spans="1:4">
      <c r="A18" s="545">
        <v>3.6</v>
      </c>
      <c r="B18" s="546" t="s">
        <v>600</v>
      </c>
      <c r="C18" s="534">
        <v>8419264.3200000003</v>
      </c>
      <c r="D18" s="534"/>
    </row>
    <row r="19" spans="1:4">
      <c r="A19" s="547">
        <v>4</v>
      </c>
      <c r="B19" s="543" t="s">
        <v>601</v>
      </c>
      <c r="C19" s="540">
        <f>C6+C7-C12</f>
        <v>38361641.320000038</v>
      </c>
      <c r="D19" s="540">
        <f>D6+D7-D12</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topLeftCell="B1" zoomScaleNormal="100" workbookViewId="0">
      <selection activeCell="C7" sqref="C7:C19"/>
    </sheetView>
  </sheetViews>
  <sheetFormatPr defaultColWidth="9.28515625" defaultRowHeight="12.75"/>
  <cols>
    <col min="1" max="1" width="11.7109375" style="538" bestFit="1" customWidth="1"/>
    <col min="2" max="2" width="124.7109375" style="538" customWidth="1"/>
    <col min="3" max="3" width="31.5703125" style="538" customWidth="1"/>
    <col min="4" max="4" width="39.28515625" style="538" customWidth="1"/>
    <col min="5" max="16384" width="9.28515625" style="538"/>
  </cols>
  <sheetData>
    <row r="1" spans="1:4" ht="13.5">
      <c r="A1" s="528" t="s">
        <v>31</v>
      </c>
      <c r="B1" s="3" t="str">
        <f>'Info '!C2</f>
        <v>JSC " Halyk Bank Georgia"</v>
      </c>
    </row>
    <row r="2" spans="1:4" ht="13.5">
      <c r="A2" s="529" t="s">
        <v>32</v>
      </c>
      <c r="B2" s="565">
        <f>'1. key ratios '!B2</f>
        <v>44469</v>
      </c>
    </row>
    <row r="3" spans="1:4">
      <c r="A3" s="530" t="s">
        <v>602</v>
      </c>
    </row>
    <row r="4" spans="1:4">
      <c r="A4" s="530"/>
    </row>
    <row r="5" spans="1:4" ht="15" customHeight="1">
      <c r="A5" s="744" t="s">
        <v>705</v>
      </c>
      <c r="B5" s="745"/>
      <c r="C5" s="734" t="s">
        <v>603</v>
      </c>
      <c r="D5" s="748" t="s">
        <v>604</v>
      </c>
    </row>
    <row r="6" spans="1:4">
      <c r="A6" s="746"/>
      <c r="B6" s="747"/>
      <c r="C6" s="737"/>
      <c r="D6" s="748"/>
    </row>
    <row r="7" spans="1:4">
      <c r="A7" s="540">
        <v>1</v>
      </c>
      <c r="B7" s="540" t="s">
        <v>592</v>
      </c>
      <c r="C7" s="630">
        <v>59987752.69000002</v>
      </c>
      <c r="D7" s="588"/>
    </row>
    <row r="8" spans="1:4">
      <c r="A8" s="534">
        <v>2</v>
      </c>
      <c r="B8" s="534" t="s">
        <v>605</v>
      </c>
      <c r="C8" s="673">
        <v>12780416.76</v>
      </c>
      <c r="D8" s="588"/>
    </row>
    <row r="9" spans="1:4">
      <c r="A9" s="534">
        <v>3</v>
      </c>
      <c r="B9" s="548" t="s">
        <v>606</v>
      </c>
      <c r="C9" s="673">
        <v>0</v>
      </c>
      <c r="D9" s="588"/>
    </row>
    <row r="10" spans="1:4">
      <c r="A10" s="534">
        <v>4</v>
      </c>
      <c r="B10" s="534" t="s">
        <v>607</v>
      </c>
      <c r="C10" s="673">
        <f>SUM(C11:C18)</f>
        <v>10322335.75</v>
      </c>
      <c r="D10" s="588"/>
    </row>
    <row r="11" spans="1:4">
      <c r="A11" s="534">
        <v>5</v>
      </c>
      <c r="B11" s="549" t="s">
        <v>608</v>
      </c>
      <c r="C11" s="673">
        <v>93758.8</v>
      </c>
      <c r="D11" s="588"/>
    </row>
    <row r="12" spans="1:4">
      <c r="A12" s="534">
        <v>6</v>
      </c>
      <c r="B12" s="549" t="s">
        <v>609</v>
      </c>
      <c r="C12" s="673">
        <v>614391.6</v>
      </c>
      <c r="D12" s="588"/>
    </row>
    <row r="13" spans="1:4">
      <c r="A13" s="534">
        <v>7</v>
      </c>
      <c r="B13" s="549" t="s">
        <v>610</v>
      </c>
      <c r="C13" s="673">
        <v>8978902.3115581982</v>
      </c>
      <c r="D13" s="588"/>
    </row>
    <row r="14" spans="1:4">
      <c r="A14" s="534">
        <v>8</v>
      </c>
      <c r="B14" s="549" t="s">
        <v>611</v>
      </c>
      <c r="C14" s="673">
        <v>93119.930000000008</v>
      </c>
      <c r="D14" s="534">
        <v>74110</v>
      </c>
    </row>
    <row r="15" spans="1:4">
      <c r="A15" s="534">
        <v>9</v>
      </c>
      <c r="B15" s="549" t="s">
        <v>612</v>
      </c>
      <c r="C15" s="673">
        <v>0</v>
      </c>
      <c r="D15" s="534"/>
    </row>
    <row r="16" spans="1:4">
      <c r="A16" s="534">
        <v>10</v>
      </c>
      <c r="B16" s="549" t="s">
        <v>613</v>
      </c>
      <c r="C16" s="673">
        <v>0</v>
      </c>
      <c r="D16" s="588"/>
    </row>
    <row r="17" spans="1:4">
      <c r="A17" s="534">
        <v>11</v>
      </c>
      <c r="B17" s="549" t="s">
        <v>614</v>
      </c>
      <c r="C17" s="673">
        <v>0</v>
      </c>
      <c r="D17" s="534"/>
    </row>
    <row r="18" spans="1:4">
      <c r="A18" s="534">
        <v>12</v>
      </c>
      <c r="B18" s="546" t="s">
        <v>710</v>
      </c>
      <c r="C18" s="673">
        <v>542163.10844180244</v>
      </c>
      <c r="D18" s="588"/>
    </row>
    <row r="19" spans="1:4">
      <c r="A19" s="540">
        <v>13</v>
      </c>
      <c r="B19" s="576" t="s">
        <v>601</v>
      </c>
      <c r="C19" s="630">
        <f>C7+C8+C9-C10</f>
        <v>62445833.700000018</v>
      </c>
      <c r="D19" s="589"/>
    </row>
    <row r="22" spans="1:4">
      <c r="B22" s="528"/>
    </row>
    <row r="23" spans="1:4">
      <c r="B23" s="529"/>
    </row>
    <row r="24" spans="1:4">
      <c r="B24" s="530"/>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tabSelected="1" zoomScale="85" zoomScaleNormal="85" workbookViewId="0">
      <selection activeCell="E31" sqref="E31"/>
    </sheetView>
  </sheetViews>
  <sheetFormatPr defaultColWidth="9.28515625" defaultRowHeight="12.75"/>
  <cols>
    <col min="1" max="1" width="11.7109375" style="538" bestFit="1" customWidth="1"/>
    <col min="2" max="2" width="80.7109375" style="538" customWidth="1"/>
    <col min="3" max="3" width="15.5703125" style="538" customWidth="1"/>
    <col min="4" max="5" width="22.28515625" style="538" customWidth="1"/>
    <col min="6" max="6" width="23.42578125" style="538" customWidth="1"/>
    <col min="7" max="14" width="22.28515625" style="538" customWidth="1"/>
    <col min="15" max="15" width="23.28515625" style="538" bestFit="1" customWidth="1"/>
    <col min="16" max="16" width="21.7109375" style="538" bestFit="1" customWidth="1"/>
    <col min="17" max="19" width="19" style="538" bestFit="1" customWidth="1"/>
    <col min="20" max="20" width="16.28515625" style="538" customWidth="1"/>
    <col min="21" max="21" width="21" style="538" customWidth="1"/>
    <col min="22" max="22" width="20" style="538" customWidth="1"/>
    <col min="23" max="16384" width="9.28515625" style="538"/>
  </cols>
  <sheetData>
    <row r="1" spans="1:22" ht="13.5">
      <c r="A1" s="528" t="s">
        <v>31</v>
      </c>
      <c r="B1" s="3" t="str">
        <f>'Info '!C2</f>
        <v>JSC " Halyk Bank Georgia"</v>
      </c>
    </row>
    <row r="2" spans="1:22" ht="13.5">
      <c r="A2" s="529" t="s">
        <v>32</v>
      </c>
      <c r="B2" s="565">
        <f>'1. key ratios '!B2</f>
        <v>44469</v>
      </c>
      <c r="C2" s="568"/>
    </row>
    <row r="3" spans="1:22">
      <c r="A3" s="530" t="s">
        <v>615</v>
      </c>
    </row>
    <row r="5" spans="1:22" ht="15" customHeight="1">
      <c r="A5" s="734" t="s">
        <v>540</v>
      </c>
      <c r="B5" s="736"/>
      <c r="C5" s="751" t="s">
        <v>616</v>
      </c>
      <c r="D5" s="752"/>
      <c r="E5" s="752"/>
      <c r="F5" s="752"/>
      <c r="G5" s="752"/>
      <c r="H5" s="752"/>
      <c r="I5" s="752"/>
      <c r="J5" s="752"/>
      <c r="K5" s="752"/>
      <c r="L5" s="752"/>
      <c r="M5" s="752"/>
      <c r="N5" s="752"/>
      <c r="O5" s="752"/>
      <c r="P5" s="752"/>
      <c r="Q5" s="752"/>
      <c r="R5" s="752"/>
      <c r="S5" s="752"/>
      <c r="T5" s="752"/>
      <c r="U5" s="753"/>
      <c r="V5" s="577"/>
    </row>
    <row r="6" spans="1:22">
      <c r="A6" s="749"/>
      <c r="B6" s="750"/>
      <c r="C6" s="754" t="s">
        <v>109</v>
      </c>
      <c r="D6" s="756" t="s">
        <v>617</v>
      </c>
      <c r="E6" s="756"/>
      <c r="F6" s="741"/>
      <c r="G6" s="757" t="s">
        <v>618</v>
      </c>
      <c r="H6" s="758"/>
      <c r="I6" s="758"/>
      <c r="J6" s="758"/>
      <c r="K6" s="759"/>
      <c r="L6" s="564"/>
      <c r="M6" s="760" t="s">
        <v>619</v>
      </c>
      <c r="N6" s="760"/>
      <c r="O6" s="741"/>
      <c r="P6" s="741"/>
      <c r="Q6" s="741"/>
      <c r="R6" s="741"/>
      <c r="S6" s="741"/>
      <c r="T6" s="741"/>
      <c r="U6" s="741"/>
      <c r="V6" s="564"/>
    </row>
    <row r="7" spans="1:22" ht="25.5">
      <c r="A7" s="737"/>
      <c r="B7" s="739"/>
      <c r="C7" s="755"/>
      <c r="D7" s="578"/>
      <c r="E7" s="570" t="s">
        <v>620</v>
      </c>
      <c r="F7" s="570" t="s">
        <v>621</v>
      </c>
      <c r="G7" s="568"/>
      <c r="H7" s="570" t="s">
        <v>620</v>
      </c>
      <c r="I7" s="570" t="s">
        <v>622</v>
      </c>
      <c r="J7" s="570" t="s">
        <v>623</v>
      </c>
      <c r="K7" s="570" t="s">
        <v>624</v>
      </c>
      <c r="L7" s="563"/>
      <c r="M7" s="558" t="s">
        <v>625</v>
      </c>
      <c r="N7" s="570" t="s">
        <v>623</v>
      </c>
      <c r="O7" s="570" t="s">
        <v>626</v>
      </c>
      <c r="P7" s="570" t="s">
        <v>627</v>
      </c>
      <c r="Q7" s="570" t="s">
        <v>628</v>
      </c>
      <c r="R7" s="570" t="s">
        <v>629</v>
      </c>
      <c r="S7" s="570" t="s">
        <v>630</v>
      </c>
      <c r="T7" s="579" t="s">
        <v>631</v>
      </c>
      <c r="U7" s="570" t="s">
        <v>632</v>
      </c>
      <c r="V7" s="577"/>
    </row>
    <row r="8" spans="1:22">
      <c r="A8" s="580">
        <v>1</v>
      </c>
      <c r="B8" s="540" t="s">
        <v>633</v>
      </c>
      <c r="C8" s="630">
        <v>630748108.23999989</v>
      </c>
      <c r="D8" s="673">
        <v>480078005.17999959</v>
      </c>
      <c r="E8" s="673">
        <v>16973800.690000001</v>
      </c>
      <c r="F8" s="673">
        <v>0</v>
      </c>
      <c r="G8" s="673">
        <v>88224269.359999999</v>
      </c>
      <c r="H8" s="673">
        <v>7300611.169999999</v>
      </c>
      <c r="I8" s="673">
        <v>6570222.3100000005</v>
      </c>
      <c r="J8" s="673">
        <v>39153.11</v>
      </c>
      <c r="K8" s="673">
        <v>0</v>
      </c>
      <c r="L8" s="673">
        <v>62445833.699999996</v>
      </c>
      <c r="M8" s="673">
        <v>9175757.1000000015</v>
      </c>
      <c r="N8" s="673">
        <v>1910342.22</v>
      </c>
      <c r="O8" s="673">
        <v>3731030.5699999994</v>
      </c>
      <c r="P8" s="673">
        <v>4133713.9</v>
      </c>
      <c r="Q8" s="673">
        <v>9579772.1099999994</v>
      </c>
      <c r="R8" s="673">
        <v>4884012.8599999994</v>
      </c>
      <c r="S8" s="673">
        <v>123960.98999999999</v>
      </c>
      <c r="T8" s="673">
        <v>2185.2800000000002</v>
      </c>
      <c r="U8" s="673">
        <v>776788.31999999983</v>
      </c>
      <c r="V8" s="541"/>
    </row>
    <row r="9" spans="1:22">
      <c r="A9" s="534">
        <v>1.1000000000000001</v>
      </c>
      <c r="B9" s="560" t="s">
        <v>634</v>
      </c>
      <c r="C9" s="674">
        <v>0</v>
      </c>
      <c r="D9" s="673">
        <v>0</v>
      </c>
      <c r="E9" s="673">
        <v>0</v>
      </c>
      <c r="F9" s="673">
        <v>0</v>
      </c>
      <c r="G9" s="673">
        <v>0</v>
      </c>
      <c r="H9" s="673">
        <v>0</v>
      </c>
      <c r="I9" s="673">
        <v>0</v>
      </c>
      <c r="J9" s="673">
        <v>0</v>
      </c>
      <c r="K9" s="673">
        <v>0</v>
      </c>
      <c r="L9" s="673">
        <v>0</v>
      </c>
      <c r="M9" s="673">
        <v>0</v>
      </c>
      <c r="N9" s="673">
        <v>0</v>
      </c>
      <c r="O9" s="673">
        <v>0</v>
      </c>
      <c r="P9" s="673">
        <v>0</v>
      </c>
      <c r="Q9" s="673">
        <v>0</v>
      </c>
      <c r="R9" s="673">
        <v>0</v>
      </c>
      <c r="S9" s="673">
        <v>0</v>
      </c>
      <c r="T9" s="673">
        <v>0</v>
      </c>
      <c r="U9" s="673">
        <v>0</v>
      </c>
      <c r="V9" s="541"/>
    </row>
    <row r="10" spans="1:22">
      <c r="A10" s="534">
        <v>1.2</v>
      </c>
      <c r="B10" s="560" t="s">
        <v>635</v>
      </c>
      <c r="C10" s="674">
        <v>0</v>
      </c>
      <c r="D10" s="673">
        <v>0</v>
      </c>
      <c r="E10" s="673">
        <v>0</v>
      </c>
      <c r="F10" s="673">
        <v>0</v>
      </c>
      <c r="G10" s="673">
        <v>0</v>
      </c>
      <c r="H10" s="673">
        <v>0</v>
      </c>
      <c r="I10" s="673">
        <v>0</v>
      </c>
      <c r="J10" s="673">
        <v>0</v>
      </c>
      <c r="K10" s="673">
        <v>0</v>
      </c>
      <c r="L10" s="673">
        <v>0</v>
      </c>
      <c r="M10" s="673">
        <v>0</v>
      </c>
      <c r="N10" s="673">
        <v>0</v>
      </c>
      <c r="O10" s="673">
        <v>0</v>
      </c>
      <c r="P10" s="673">
        <v>0</v>
      </c>
      <c r="Q10" s="673">
        <v>0</v>
      </c>
      <c r="R10" s="673">
        <v>0</v>
      </c>
      <c r="S10" s="673">
        <v>0</v>
      </c>
      <c r="T10" s="673">
        <v>0</v>
      </c>
      <c r="U10" s="673">
        <v>0</v>
      </c>
      <c r="V10" s="541"/>
    </row>
    <row r="11" spans="1:22">
      <c r="A11" s="534">
        <v>1.3</v>
      </c>
      <c r="B11" s="560" t="s">
        <v>636</v>
      </c>
      <c r="C11" s="674">
        <v>0</v>
      </c>
      <c r="D11" s="673">
        <v>0</v>
      </c>
      <c r="E11" s="673">
        <v>0</v>
      </c>
      <c r="F11" s="673">
        <v>0</v>
      </c>
      <c r="G11" s="673">
        <v>0</v>
      </c>
      <c r="H11" s="673">
        <v>0</v>
      </c>
      <c r="I11" s="673">
        <v>0</v>
      </c>
      <c r="J11" s="673">
        <v>0</v>
      </c>
      <c r="K11" s="673">
        <v>0</v>
      </c>
      <c r="L11" s="673">
        <v>0</v>
      </c>
      <c r="M11" s="673">
        <v>0</v>
      </c>
      <c r="N11" s="673">
        <v>0</v>
      </c>
      <c r="O11" s="673">
        <v>0</v>
      </c>
      <c r="P11" s="673">
        <v>0</v>
      </c>
      <c r="Q11" s="673">
        <v>0</v>
      </c>
      <c r="R11" s="673">
        <v>0</v>
      </c>
      <c r="S11" s="673">
        <v>0</v>
      </c>
      <c r="T11" s="673">
        <v>0</v>
      </c>
      <c r="U11" s="673">
        <v>0</v>
      </c>
      <c r="V11" s="541"/>
    </row>
    <row r="12" spans="1:22">
      <c r="A12" s="534">
        <v>1.4</v>
      </c>
      <c r="B12" s="560" t="s">
        <v>637</v>
      </c>
      <c r="C12" s="674">
        <v>25891087.469999999</v>
      </c>
      <c r="D12" s="673">
        <v>21230361.949999999</v>
      </c>
      <c r="E12" s="673">
        <v>0</v>
      </c>
      <c r="F12" s="673">
        <v>0</v>
      </c>
      <c r="G12" s="673">
        <v>0</v>
      </c>
      <c r="H12" s="673">
        <v>0</v>
      </c>
      <c r="I12" s="673">
        <v>0</v>
      </c>
      <c r="J12" s="673">
        <v>0</v>
      </c>
      <c r="K12" s="673">
        <v>0</v>
      </c>
      <c r="L12" s="673">
        <v>4660725.5199999996</v>
      </c>
      <c r="M12" s="673">
        <v>0</v>
      </c>
      <c r="N12" s="673">
        <v>0</v>
      </c>
      <c r="O12" s="673">
        <v>0</v>
      </c>
      <c r="P12" s="673">
        <v>0</v>
      </c>
      <c r="Q12" s="673">
        <v>3530510.67</v>
      </c>
      <c r="R12" s="673">
        <v>947808.66999999993</v>
      </c>
      <c r="S12" s="673">
        <v>0</v>
      </c>
      <c r="T12" s="673">
        <v>0</v>
      </c>
      <c r="U12" s="673">
        <v>68873.16</v>
      </c>
      <c r="V12" s="541"/>
    </row>
    <row r="13" spans="1:22">
      <c r="A13" s="534">
        <v>1.5</v>
      </c>
      <c r="B13" s="560" t="s">
        <v>638</v>
      </c>
      <c r="C13" s="674">
        <v>379055375.54999995</v>
      </c>
      <c r="D13" s="673">
        <v>278376017.0999999</v>
      </c>
      <c r="E13" s="673">
        <v>13377592.520000001</v>
      </c>
      <c r="F13" s="673">
        <v>0</v>
      </c>
      <c r="G13" s="673">
        <v>66199142.980000012</v>
      </c>
      <c r="H13" s="673">
        <v>5117424.5299999993</v>
      </c>
      <c r="I13" s="673">
        <v>5086826.1500000004</v>
      </c>
      <c r="J13" s="673">
        <v>0</v>
      </c>
      <c r="K13" s="673">
        <v>0</v>
      </c>
      <c r="L13" s="673">
        <v>34480215.469999991</v>
      </c>
      <c r="M13" s="673">
        <v>6157897.2699999996</v>
      </c>
      <c r="N13" s="673">
        <v>180236.03</v>
      </c>
      <c r="O13" s="673">
        <v>1308515.1400000001</v>
      </c>
      <c r="P13" s="673">
        <v>2942151.21</v>
      </c>
      <c r="Q13" s="673">
        <v>3361504.35</v>
      </c>
      <c r="R13" s="673">
        <v>1615100.5199999998</v>
      </c>
      <c r="S13" s="673">
        <v>0</v>
      </c>
      <c r="T13" s="673">
        <v>0</v>
      </c>
      <c r="U13" s="673">
        <v>59251.680000000008</v>
      </c>
      <c r="V13" s="541"/>
    </row>
    <row r="14" spans="1:22">
      <c r="A14" s="534">
        <v>1.6</v>
      </c>
      <c r="B14" s="560" t="s">
        <v>639</v>
      </c>
      <c r="C14" s="674">
        <v>225801645.21999994</v>
      </c>
      <c r="D14" s="673">
        <v>180471626.12999973</v>
      </c>
      <c r="E14" s="673">
        <v>3596208.169999999</v>
      </c>
      <c r="F14" s="673">
        <v>0</v>
      </c>
      <c r="G14" s="673">
        <v>22025126.379999988</v>
      </c>
      <c r="H14" s="673">
        <v>2183186.6399999997</v>
      </c>
      <c r="I14" s="673">
        <v>1483396.1600000004</v>
      </c>
      <c r="J14" s="673">
        <v>39153.11</v>
      </c>
      <c r="K14" s="673">
        <v>0</v>
      </c>
      <c r="L14" s="673">
        <v>23304892.710000001</v>
      </c>
      <c r="M14" s="673">
        <v>3017859.830000001</v>
      </c>
      <c r="N14" s="673">
        <v>1730106.19</v>
      </c>
      <c r="O14" s="673">
        <v>2422515.4299999992</v>
      </c>
      <c r="P14" s="673">
        <v>1191562.69</v>
      </c>
      <c r="Q14" s="673">
        <v>2687757.0900000003</v>
      </c>
      <c r="R14" s="673">
        <v>2321103.67</v>
      </c>
      <c r="S14" s="673">
        <v>123960.98999999999</v>
      </c>
      <c r="T14" s="673">
        <v>2185.2800000000002</v>
      </c>
      <c r="U14" s="673">
        <v>648663.47999999986</v>
      </c>
      <c r="V14" s="541"/>
    </row>
    <row r="15" spans="1:22">
      <c r="A15" s="580">
        <v>2</v>
      </c>
      <c r="B15" s="540" t="s">
        <v>640</v>
      </c>
      <c r="C15" s="630">
        <v>16596916</v>
      </c>
      <c r="D15" s="673">
        <v>16596916</v>
      </c>
      <c r="E15" s="673">
        <v>0</v>
      </c>
      <c r="F15" s="673">
        <v>0</v>
      </c>
      <c r="G15" s="673">
        <v>0</v>
      </c>
      <c r="H15" s="673">
        <v>0</v>
      </c>
      <c r="I15" s="673">
        <v>0</v>
      </c>
      <c r="J15" s="673">
        <v>0</v>
      </c>
      <c r="K15" s="673">
        <v>0</v>
      </c>
      <c r="L15" s="673">
        <v>0</v>
      </c>
      <c r="M15" s="673">
        <v>0</v>
      </c>
      <c r="N15" s="673">
        <v>0</v>
      </c>
      <c r="O15" s="673">
        <v>0</v>
      </c>
      <c r="P15" s="673">
        <v>0</v>
      </c>
      <c r="Q15" s="673">
        <v>0</v>
      </c>
      <c r="R15" s="673">
        <v>0</v>
      </c>
      <c r="S15" s="673">
        <v>0</v>
      </c>
      <c r="T15" s="673">
        <v>0</v>
      </c>
      <c r="U15" s="673">
        <v>0</v>
      </c>
      <c r="V15" s="541"/>
    </row>
    <row r="16" spans="1:22">
      <c r="A16" s="534">
        <v>2.1</v>
      </c>
      <c r="B16" s="560" t="s">
        <v>634</v>
      </c>
      <c r="C16" s="674"/>
      <c r="D16" s="673"/>
      <c r="E16" s="673"/>
      <c r="F16" s="673"/>
      <c r="G16" s="673"/>
      <c r="H16" s="673"/>
      <c r="I16" s="673"/>
      <c r="J16" s="673"/>
      <c r="K16" s="673"/>
      <c r="L16" s="673"/>
      <c r="M16" s="673"/>
      <c r="N16" s="673"/>
      <c r="O16" s="673"/>
      <c r="P16" s="673"/>
      <c r="Q16" s="673"/>
      <c r="R16" s="673"/>
      <c r="S16" s="673"/>
      <c r="T16" s="673"/>
      <c r="U16" s="673"/>
      <c r="V16" s="541"/>
    </row>
    <row r="17" spans="1:22">
      <c r="A17" s="534">
        <v>2.2000000000000002</v>
      </c>
      <c r="B17" s="560" t="s">
        <v>635</v>
      </c>
      <c r="C17" s="674">
        <v>16596916</v>
      </c>
      <c r="D17" s="673">
        <v>16596916</v>
      </c>
      <c r="E17" s="673"/>
      <c r="F17" s="673"/>
      <c r="G17" s="673"/>
      <c r="H17" s="673"/>
      <c r="I17" s="673"/>
      <c r="J17" s="673"/>
      <c r="K17" s="673"/>
      <c r="L17" s="673"/>
      <c r="M17" s="673"/>
      <c r="N17" s="673"/>
      <c r="O17" s="673"/>
      <c r="P17" s="673"/>
      <c r="Q17" s="673"/>
      <c r="R17" s="673"/>
      <c r="S17" s="673"/>
      <c r="T17" s="673"/>
      <c r="U17" s="673"/>
      <c r="V17" s="541"/>
    </row>
    <row r="18" spans="1:22">
      <c r="A18" s="534">
        <v>2.2999999999999998</v>
      </c>
      <c r="B18" s="560" t="s">
        <v>636</v>
      </c>
      <c r="C18" s="674"/>
      <c r="D18" s="673"/>
      <c r="E18" s="673"/>
      <c r="F18" s="673"/>
      <c r="G18" s="673"/>
      <c r="H18" s="673"/>
      <c r="I18" s="673"/>
      <c r="J18" s="673"/>
      <c r="K18" s="673"/>
      <c r="L18" s="673"/>
      <c r="M18" s="673"/>
      <c r="N18" s="673"/>
      <c r="O18" s="673"/>
      <c r="P18" s="673"/>
      <c r="Q18" s="673"/>
      <c r="R18" s="673"/>
      <c r="S18" s="673"/>
      <c r="T18" s="673"/>
      <c r="U18" s="673"/>
      <c r="V18" s="541"/>
    </row>
    <row r="19" spans="1:22">
      <c r="A19" s="534">
        <v>2.4</v>
      </c>
      <c r="B19" s="560" t="s">
        <v>637</v>
      </c>
      <c r="C19" s="674"/>
      <c r="D19" s="673"/>
      <c r="E19" s="673"/>
      <c r="F19" s="673"/>
      <c r="G19" s="673"/>
      <c r="H19" s="673"/>
      <c r="I19" s="673"/>
      <c r="J19" s="673"/>
      <c r="K19" s="673"/>
      <c r="L19" s="673"/>
      <c r="M19" s="673"/>
      <c r="N19" s="673"/>
      <c r="O19" s="673"/>
      <c r="P19" s="673"/>
      <c r="Q19" s="673"/>
      <c r="R19" s="673"/>
      <c r="S19" s="673"/>
      <c r="T19" s="673"/>
      <c r="U19" s="673"/>
      <c r="V19" s="541"/>
    </row>
    <row r="20" spans="1:22">
      <c r="A20" s="534">
        <v>2.5</v>
      </c>
      <c r="B20" s="560" t="s">
        <v>638</v>
      </c>
      <c r="C20" s="674"/>
      <c r="D20" s="673"/>
      <c r="E20" s="673"/>
      <c r="F20" s="673"/>
      <c r="G20" s="673"/>
      <c r="H20" s="673"/>
      <c r="I20" s="673"/>
      <c r="J20" s="673"/>
      <c r="K20" s="673"/>
      <c r="L20" s="673"/>
      <c r="M20" s="673"/>
      <c r="N20" s="673"/>
      <c r="O20" s="673"/>
      <c r="P20" s="673"/>
      <c r="Q20" s="673"/>
      <c r="R20" s="673"/>
      <c r="S20" s="673"/>
      <c r="T20" s="673"/>
      <c r="U20" s="673"/>
      <c r="V20" s="541"/>
    </row>
    <row r="21" spans="1:22">
      <c r="A21" s="534">
        <v>2.6</v>
      </c>
      <c r="B21" s="560" t="s">
        <v>639</v>
      </c>
      <c r="C21" s="674"/>
      <c r="D21" s="673"/>
      <c r="E21" s="673"/>
      <c r="F21" s="673"/>
      <c r="G21" s="673"/>
      <c r="H21" s="673"/>
      <c r="I21" s="673"/>
      <c r="J21" s="673"/>
      <c r="K21" s="673"/>
      <c r="L21" s="673"/>
      <c r="M21" s="673"/>
      <c r="N21" s="673"/>
      <c r="O21" s="673"/>
      <c r="P21" s="673"/>
      <c r="Q21" s="673"/>
      <c r="R21" s="673"/>
      <c r="S21" s="673"/>
      <c r="T21" s="673"/>
      <c r="U21" s="673"/>
      <c r="V21" s="541"/>
    </row>
    <row r="22" spans="1:22">
      <c r="A22" s="580">
        <v>3</v>
      </c>
      <c r="B22" s="540" t="s">
        <v>695</v>
      </c>
      <c r="C22" s="645">
        <v>40512819.319999993</v>
      </c>
      <c r="D22" s="675">
        <v>39408370.949999996</v>
      </c>
      <c r="E22" s="676">
        <v>0</v>
      </c>
      <c r="F22" s="676"/>
      <c r="G22" s="675">
        <v>1077322.57</v>
      </c>
      <c r="H22" s="676"/>
      <c r="I22" s="676"/>
      <c r="J22" s="676"/>
      <c r="K22" s="676"/>
      <c r="L22" s="675">
        <v>27125.8</v>
      </c>
      <c r="M22" s="676"/>
      <c r="N22" s="676"/>
      <c r="O22" s="676"/>
      <c r="P22" s="676"/>
      <c r="Q22" s="676"/>
      <c r="R22" s="676"/>
      <c r="S22" s="676"/>
      <c r="T22" s="676"/>
      <c r="U22" s="675">
        <v>0</v>
      </c>
      <c r="V22" s="541"/>
    </row>
    <row r="23" spans="1:22">
      <c r="A23" s="534">
        <v>3.1</v>
      </c>
      <c r="B23" s="560" t="s">
        <v>634</v>
      </c>
      <c r="C23" s="677">
        <v>0</v>
      </c>
      <c r="D23" s="675">
        <v>0</v>
      </c>
      <c r="E23" s="676">
        <v>0</v>
      </c>
      <c r="F23" s="676"/>
      <c r="G23" s="675">
        <v>0</v>
      </c>
      <c r="H23" s="676"/>
      <c r="I23" s="676"/>
      <c r="J23" s="676"/>
      <c r="K23" s="676"/>
      <c r="L23" s="675">
        <v>0</v>
      </c>
      <c r="M23" s="676"/>
      <c r="N23" s="676"/>
      <c r="O23" s="676"/>
      <c r="P23" s="676"/>
      <c r="Q23" s="676"/>
      <c r="R23" s="676"/>
      <c r="S23" s="676"/>
      <c r="T23" s="676"/>
      <c r="U23" s="675">
        <v>0</v>
      </c>
      <c r="V23" s="541"/>
    </row>
    <row r="24" spans="1:22">
      <c r="A24" s="534">
        <v>3.2</v>
      </c>
      <c r="B24" s="560" t="s">
        <v>635</v>
      </c>
      <c r="C24" s="677">
        <v>0</v>
      </c>
      <c r="D24" s="675">
        <v>0</v>
      </c>
      <c r="E24" s="676">
        <v>0</v>
      </c>
      <c r="F24" s="676"/>
      <c r="G24" s="675">
        <v>0</v>
      </c>
      <c r="H24" s="676"/>
      <c r="I24" s="676"/>
      <c r="J24" s="676"/>
      <c r="K24" s="676"/>
      <c r="L24" s="675">
        <v>0</v>
      </c>
      <c r="M24" s="676"/>
      <c r="N24" s="676"/>
      <c r="O24" s="676"/>
      <c r="P24" s="676"/>
      <c r="Q24" s="676"/>
      <c r="R24" s="676"/>
      <c r="S24" s="676"/>
      <c r="T24" s="676"/>
      <c r="U24" s="675">
        <v>0</v>
      </c>
      <c r="V24" s="541"/>
    </row>
    <row r="25" spans="1:22">
      <c r="A25" s="534">
        <v>3.3</v>
      </c>
      <c r="B25" s="560" t="s">
        <v>636</v>
      </c>
      <c r="C25" s="677">
        <v>0</v>
      </c>
      <c r="D25" s="675">
        <v>0</v>
      </c>
      <c r="E25" s="676">
        <v>0</v>
      </c>
      <c r="F25" s="676"/>
      <c r="G25" s="675">
        <v>0</v>
      </c>
      <c r="H25" s="676"/>
      <c r="I25" s="676"/>
      <c r="J25" s="676"/>
      <c r="K25" s="676"/>
      <c r="L25" s="675">
        <v>0</v>
      </c>
      <c r="M25" s="676"/>
      <c r="N25" s="676"/>
      <c r="O25" s="676"/>
      <c r="P25" s="676"/>
      <c r="Q25" s="676"/>
      <c r="R25" s="676"/>
      <c r="S25" s="676"/>
      <c r="T25" s="676"/>
      <c r="U25" s="675">
        <v>0</v>
      </c>
      <c r="V25" s="541"/>
    </row>
    <row r="26" spans="1:22">
      <c r="A26" s="534">
        <v>3.4</v>
      </c>
      <c r="B26" s="560" t="s">
        <v>637</v>
      </c>
      <c r="C26" s="677">
        <v>3613204.6</v>
      </c>
      <c r="D26" s="675">
        <v>3613204.6</v>
      </c>
      <c r="E26" s="676">
        <v>0</v>
      </c>
      <c r="F26" s="676"/>
      <c r="G26" s="675">
        <v>0</v>
      </c>
      <c r="H26" s="676"/>
      <c r="I26" s="676"/>
      <c r="J26" s="676"/>
      <c r="K26" s="676"/>
      <c r="L26" s="675">
        <v>0</v>
      </c>
      <c r="M26" s="676"/>
      <c r="N26" s="676"/>
      <c r="O26" s="676"/>
      <c r="P26" s="676"/>
      <c r="Q26" s="676"/>
      <c r="R26" s="676"/>
      <c r="S26" s="676"/>
      <c r="T26" s="676"/>
      <c r="U26" s="675">
        <v>0</v>
      </c>
      <c r="V26" s="541"/>
    </row>
    <row r="27" spans="1:22">
      <c r="A27" s="534">
        <v>3.5</v>
      </c>
      <c r="B27" s="560" t="s">
        <v>638</v>
      </c>
      <c r="C27" s="677">
        <v>32642501.469999999</v>
      </c>
      <c r="D27" s="675">
        <v>31574851.969999999</v>
      </c>
      <c r="E27" s="676">
        <v>0</v>
      </c>
      <c r="F27" s="676"/>
      <c r="G27" s="675">
        <v>1067649.5</v>
      </c>
      <c r="H27" s="676"/>
      <c r="I27" s="676"/>
      <c r="J27" s="676"/>
      <c r="K27" s="676"/>
      <c r="L27" s="675">
        <v>0</v>
      </c>
      <c r="M27" s="676"/>
      <c r="N27" s="676"/>
      <c r="O27" s="676"/>
      <c r="P27" s="676"/>
      <c r="Q27" s="676"/>
      <c r="R27" s="676"/>
      <c r="S27" s="676"/>
      <c r="T27" s="676"/>
      <c r="U27" s="675">
        <v>0</v>
      </c>
      <c r="V27" s="541"/>
    </row>
    <row r="28" spans="1:22">
      <c r="A28" s="534">
        <v>3.6</v>
      </c>
      <c r="B28" s="560" t="s">
        <v>639</v>
      </c>
      <c r="C28" s="677">
        <v>4257113.2499999888</v>
      </c>
      <c r="D28" s="675">
        <v>4220314.3799999952</v>
      </c>
      <c r="E28" s="676">
        <v>0</v>
      </c>
      <c r="F28" s="676"/>
      <c r="G28" s="675">
        <v>9673.0700000000015</v>
      </c>
      <c r="H28" s="676"/>
      <c r="I28" s="676"/>
      <c r="J28" s="676"/>
      <c r="K28" s="676"/>
      <c r="L28" s="675">
        <v>27125.8</v>
      </c>
      <c r="M28" s="676"/>
      <c r="N28" s="676"/>
      <c r="O28" s="676"/>
      <c r="P28" s="676"/>
      <c r="Q28" s="676"/>
      <c r="R28" s="676"/>
      <c r="S28" s="676"/>
      <c r="T28" s="676"/>
      <c r="U28" s="675">
        <v>0</v>
      </c>
      <c r="V28" s="541"/>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workbookViewId="0">
      <selection activeCell="C8" sqref="C8:T22"/>
    </sheetView>
  </sheetViews>
  <sheetFormatPr defaultColWidth="9.28515625" defaultRowHeight="12.75"/>
  <cols>
    <col min="1" max="1" width="11.7109375" style="538" bestFit="1" customWidth="1"/>
    <col min="2" max="2" width="90.28515625" style="538" bestFit="1" customWidth="1"/>
    <col min="3" max="3" width="19.7109375" style="538" customWidth="1"/>
    <col min="4" max="4" width="21.140625" style="538" customWidth="1"/>
    <col min="5" max="5" width="17.140625" style="538" customWidth="1"/>
    <col min="6" max="6" width="22.28515625" style="538" customWidth="1"/>
    <col min="7" max="7" width="19.28515625" style="538" customWidth="1"/>
    <col min="8" max="8" width="17.140625" style="538" customWidth="1"/>
    <col min="9" max="14" width="22.28515625" style="538" customWidth="1"/>
    <col min="15" max="15" width="23" style="538" customWidth="1"/>
    <col min="16" max="16" width="21.7109375" style="538" bestFit="1" customWidth="1"/>
    <col min="17" max="19" width="19" style="538" bestFit="1" customWidth="1"/>
    <col min="20" max="20" width="14.7109375" style="538" customWidth="1"/>
    <col min="21" max="21" width="20" style="538" customWidth="1"/>
    <col min="22" max="16384" width="9.28515625" style="538"/>
  </cols>
  <sheetData>
    <row r="1" spans="1:21" ht="13.5">
      <c r="A1" s="528" t="s">
        <v>31</v>
      </c>
      <c r="B1" s="3" t="str">
        <f>'Info '!C2</f>
        <v>JSC " Halyk Bank Georgia"</v>
      </c>
    </row>
    <row r="2" spans="1:21" ht="13.5">
      <c r="A2" s="529" t="s">
        <v>32</v>
      </c>
      <c r="B2" s="565">
        <f>'1. key ratios '!B2</f>
        <v>44469</v>
      </c>
      <c r="C2" s="565"/>
    </row>
    <row r="3" spans="1:21">
      <c r="A3" s="530" t="s">
        <v>642</v>
      </c>
    </row>
    <row r="5" spans="1:21" ht="13.5" customHeight="1">
      <c r="A5" s="761" t="s">
        <v>643</v>
      </c>
      <c r="B5" s="762"/>
      <c r="C5" s="770" t="s">
        <v>644</v>
      </c>
      <c r="D5" s="771"/>
      <c r="E5" s="771"/>
      <c r="F5" s="771"/>
      <c r="G5" s="771"/>
      <c r="H5" s="771"/>
      <c r="I5" s="771"/>
      <c r="J5" s="771"/>
      <c r="K5" s="771"/>
      <c r="L5" s="771"/>
      <c r="M5" s="771"/>
      <c r="N5" s="771"/>
      <c r="O5" s="771"/>
      <c r="P5" s="771"/>
      <c r="Q5" s="771"/>
      <c r="R5" s="771"/>
      <c r="S5" s="771"/>
      <c r="T5" s="772"/>
      <c r="U5" s="577"/>
    </row>
    <row r="6" spans="1:21">
      <c r="A6" s="763"/>
      <c r="B6" s="764"/>
      <c r="C6" s="754" t="s">
        <v>109</v>
      </c>
      <c r="D6" s="767" t="s">
        <v>645</v>
      </c>
      <c r="E6" s="767"/>
      <c r="F6" s="768"/>
      <c r="G6" s="769" t="s">
        <v>646</v>
      </c>
      <c r="H6" s="767"/>
      <c r="I6" s="767"/>
      <c r="J6" s="767"/>
      <c r="K6" s="768"/>
      <c r="L6" s="757" t="s">
        <v>647</v>
      </c>
      <c r="M6" s="758"/>
      <c r="N6" s="758"/>
      <c r="O6" s="758"/>
      <c r="P6" s="758"/>
      <c r="Q6" s="758"/>
      <c r="R6" s="758"/>
      <c r="S6" s="758"/>
      <c r="T6" s="759"/>
      <c r="U6" s="564"/>
    </row>
    <row r="7" spans="1:21">
      <c r="A7" s="765"/>
      <c r="B7" s="766"/>
      <c r="C7" s="755"/>
      <c r="E7" s="558" t="s">
        <v>620</v>
      </c>
      <c r="F7" s="570" t="s">
        <v>621</v>
      </c>
      <c r="H7" s="558" t="s">
        <v>620</v>
      </c>
      <c r="I7" s="570" t="s">
        <v>622</v>
      </c>
      <c r="J7" s="570" t="s">
        <v>623</v>
      </c>
      <c r="K7" s="570" t="s">
        <v>624</v>
      </c>
      <c r="L7" s="581"/>
      <c r="M7" s="558" t="s">
        <v>625</v>
      </c>
      <c r="N7" s="570" t="s">
        <v>623</v>
      </c>
      <c r="O7" s="570" t="s">
        <v>626</v>
      </c>
      <c r="P7" s="570" t="s">
        <v>627</v>
      </c>
      <c r="Q7" s="570" t="s">
        <v>628</v>
      </c>
      <c r="R7" s="570" t="s">
        <v>629</v>
      </c>
      <c r="S7" s="570" t="s">
        <v>630</v>
      </c>
      <c r="T7" s="579" t="s">
        <v>631</v>
      </c>
      <c r="U7" s="577"/>
    </row>
    <row r="8" spans="1:21">
      <c r="A8" s="581">
        <v>1</v>
      </c>
      <c r="B8" s="576" t="s">
        <v>633</v>
      </c>
      <c r="C8" s="631">
        <v>630748108.24000049</v>
      </c>
      <c r="D8" s="632">
        <v>480078005.18000048</v>
      </c>
      <c r="E8" s="632">
        <v>16973800.690000001</v>
      </c>
      <c r="F8" s="632">
        <v>0</v>
      </c>
      <c r="G8" s="632">
        <v>88224269.359999999</v>
      </c>
      <c r="H8" s="632">
        <v>7300611.1700000027</v>
      </c>
      <c r="I8" s="632">
        <v>6570222.3100000005</v>
      </c>
      <c r="J8" s="632">
        <v>39153.11</v>
      </c>
      <c r="K8" s="632">
        <v>0</v>
      </c>
      <c r="L8" s="632">
        <v>62445833.700000018</v>
      </c>
      <c r="M8" s="632">
        <v>9175757.1000000015</v>
      </c>
      <c r="N8" s="632">
        <v>1910342.2199999997</v>
      </c>
      <c r="O8" s="632">
        <v>3731030.57</v>
      </c>
      <c r="P8" s="632">
        <v>4133713.9000000008</v>
      </c>
      <c r="Q8" s="632">
        <v>9579772.1099999994</v>
      </c>
      <c r="R8" s="632">
        <v>4884012.8600000013</v>
      </c>
      <c r="S8" s="632">
        <v>123960.98999999999</v>
      </c>
      <c r="T8" s="632">
        <v>2185.2800000000002</v>
      </c>
      <c r="U8" s="541"/>
    </row>
    <row r="9" spans="1:21">
      <c r="A9" s="560">
        <v>1.1000000000000001</v>
      </c>
      <c r="B9" s="560" t="s">
        <v>648</v>
      </c>
      <c r="C9" s="633">
        <v>620794478.65000057</v>
      </c>
      <c r="D9" s="632">
        <v>471844881.24000049</v>
      </c>
      <c r="E9" s="632">
        <v>16873988.100000001</v>
      </c>
      <c r="F9" s="632">
        <v>0</v>
      </c>
      <c r="G9" s="632">
        <v>87529136.109999999</v>
      </c>
      <c r="H9" s="632">
        <v>7243332.9700000025</v>
      </c>
      <c r="I9" s="632">
        <v>6559980.8800000008</v>
      </c>
      <c r="J9" s="632">
        <v>39153.11</v>
      </c>
      <c r="K9" s="632">
        <v>0</v>
      </c>
      <c r="L9" s="632">
        <v>61420461.300000019</v>
      </c>
      <c r="M9" s="632">
        <v>9130186.5900000017</v>
      </c>
      <c r="N9" s="632">
        <v>1868848.2099999997</v>
      </c>
      <c r="O9" s="632">
        <v>3708467.51</v>
      </c>
      <c r="P9" s="632">
        <v>4049709.060000001</v>
      </c>
      <c r="Q9" s="632">
        <v>9395914.9399999995</v>
      </c>
      <c r="R9" s="632">
        <v>4658088.370000001</v>
      </c>
      <c r="S9" s="632">
        <v>96424.859999999986</v>
      </c>
      <c r="T9" s="632">
        <v>0</v>
      </c>
      <c r="U9" s="541"/>
    </row>
    <row r="10" spans="1:21">
      <c r="A10" s="582" t="s">
        <v>15</v>
      </c>
      <c r="B10" s="582" t="s">
        <v>649</v>
      </c>
      <c r="C10" s="634">
        <v>568810592.9599998</v>
      </c>
      <c r="D10" s="632">
        <v>446233221.04999983</v>
      </c>
      <c r="E10" s="632">
        <v>16524053.950000001</v>
      </c>
      <c r="F10" s="632">
        <v>0</v>
      </c>
      <c r="G10" s="632">
        <v>80317132.00999999</v>
      </c>
      <c r="H10" s="632">
        <v>6645415.04</v>
      </c>
      <c r="I10" s="632">
        <v>6008537.8100000005</v>
      </c>
      <c r="J10" s="632">
        <v>35237.800000000003</v>
      </c>
      <c r="K10" s="632">
        <v>0</v>
      </c>
      <c r="L10" s="632">
        <v>42260239.899999984</v>
      </c>
      <c r="M10" s="632">
        <v>6385255.5800000001</v>
      </c>
      <c r="N10" s="632">
        <v>1308193.74</v>
      </c>
      <c r="O10" s="632">
        <v>2595927.23</v>
      </c>
      <c r="P10" s="632">
        <v>2828848.2999999993</v>
      </c>
      <c r="Q10" s="632">
        <v>6162193.5700000003</v>
      </c>
      <c r="R10" s="632">
        <v>3173283.05</v>
      </c>
      <c r="S10" s="632">
        <v>65004.270000000004</v>
      </c>
      <c r="T10" s="632">
        <v>0</v>
      </c>
      <c r="U10" s="541"/>
    </row>
    <row r="11" spans="1:21">
      <c r="A11" s="550" t="s">
        <v>650</v>
      </c>
      <c r="B11" s="550" t="s">
        <v>651</v>
      </c>
      <c r="C11" s="635">
        <v>395535384.99999976</v>
      </c>
      <c r="D11" s="632">
        <v>306177883.46999979</v>
      </c>
      <c r="E11" s="632">
        <v>13204643.640000001</v>
      </c>
      <c r="F11" s="632">
        <v>0</v>
      </c>
      <c r="G11" s="632">
        <v>55744602.709999986</v>
      </c>
      <c r="H11" s="632">
        <v>6106296.1900000004</v>
      </c>
      <c r="I11" s="632">
        <v>4952262.7600000007</v>
      </c>
      <c r="J11" s="632">
        <v>35237.800000000003</v>
      </c>
      <c r="K11" s="632">
        <v>0</v>
      </c>
      <c r="L11" s="632">
        <v>33612898.819999985</v>
      </c>
      <c r="M11" s="632">
        <v>5649243.3799999999</v>
      </c>
      <c r="N11" s="632">
        <v>1232792.75</v>
      </c>
      <c r="O11" s="632">
        <v>2476774.42</v>
      </c>
      <c r="P11" s="632">
        <v>2809880.4599999995</v>
      </c>
      <c r="Q11" s="632">
        <v>5142818.58</v>
      </c>
      <c r="R11" s="632">
        <v>2150956.38</v>
      </c>
      <c r="S11" s="632">
        <v>65004.270000000004</v>
      </c>
      <c r="T11" s="632">
        <v>0</v>
      </c>
      <c r="U11" s="541"/>
    </row>
    <row r="12" spans="1:21">
      <c r="A12" s="550" t="s">
        <v>652</v>
      </c>
      <c r="B12" s="550" t="s">
        <v>653</v>
      </c>
      <c r="C12" s="635">
        <v>131791064.22000004</v>
      </c>
      <c r="D12" s="632">
        <v>102755828.38000004</v>
      </c>
      <c r="E12" s="632">
        <v>195779.71999999997</v>
      </c>
      <c r="F12" s="632">
        <v>0</v>
      </c>
      <c r="G12" s="632">
        <v>24572529.299999997</v>
      </c>
      <c r="H12" s="632">
        <v>539118.85</v>
      </c>
      <c r="I12" s="632">
        <v>1056275.05</v>
      </c>
      <c r="J12" s="632">
        <v>0</v>
      </c>
      <c r="K12" s="632">
        <v>0</v>
      </c>
      <c r="L12" s="632">
        <v>4462706.54</v>
      </c>
      <c r="M12" s="632">
        <v>483373.07000000007</v>
      </c>
      <c r="N12" s="632">
        <v>75400.990000000005</v>
      </c>
      <c r="O12" s="632">
        <v>119152.81</v>
      </c>
      <c r="P12" s="632">
        <v>18967.84</v>
      </c>
      <c r="Q12" s="632">
        <v>49624.46</v>
      </c>
      <c r="R12" s="632">
        <v>700731.3</v>
      </c>
      <c r="S12" s="632">
        <v>0</v>
      </c>
      <c r="T12" s="632">
        <v>0</v>
      </c>
      <c r="U12" s="541"/>
    </row>
    <row r="13" spans="1:21">
      <c r="A13" s="550" t="s">
        <v>654</v>
      </c>
      <c r="B13" s="550" t="s">
        <v>655</v>
      </c>
      <c r="C13" s="635">
        <v>34484613.719999999</v>
      </c>
      <c r="D13" s="632">
        <v>31269729.710000001</v>
      </c>
      <c r="E13" s="632">
        <v>3123630.59</v>
      </c>
      <c r="F13" s="632">
        <v>0</v>
      </c>
      <c r="G13" s="632">
        <v>0</v>
      </c>
      <c r="H13" s="632">
        <v>0</v>
      </c>
      <c r="I13" s="632">
        <v>0</v>
      </c>
      <c r="J13" s="632">
        <v>0</v>
      </c>
      <c r="K13" s="632">
        <v>0</v>
      </c>
      <c r="L13" s="632">
        <v>3214884.01</v>
      </c>
      <c r="M13" s="632">
        <v>252639.13</v>
      </c>
      <c r="N13" s="632">
        <v>0</v>
      </c>
      <c r="O13" s="632">
        <v>0</v>
      </c>
      <c r="P13" s="632">
        <v>0</v>
      </c>
      <c r="Q13" s="632">
        <v>0</v>
      </c>
      <c r="R13" s="632">
        <v>321595.37</v>
      </c>
      <c r="S13" s="632">
        <v>0</v>
      </c>
      <c r="T13" s="632">
        <v>0</v>
      </c>
      <c r="U13" s="541"/>
    </row>
    <row r="14" spans="1:21">
      <c r="A14" s="550" t="s">
        <v>656</v>
      </c>
      <c r="B14" s="550" t="s">
        <v>657</v>
      </c>
      <c r="C14" s="635">
        <v>6999530.0199999996</v>
      </c>
      <c r="D14" s="632">
        <v>6029779.4899999993</v>
      </c>
      <c r="E14" s="632">
        <v>0</v>
      </c>
      <c r="F14" s="632">
        <v>0</v>
      </c>
      <c r="G14" s="632">
        <v>0</v>
      </c>
      <c r="H14" s="632">
        <v>0</v>
      </c>
      <c r="I14" s="632">
        <v>0</v>
      </c>
      <c r="J14" s="632">
        <v>0</v>
      </c>
      <c r="K14" s="632">
        <v>0</v>
      </c>
      <c r="L14" s="632">
        <v>969750.53</v>
      </c>
      <c r="M14" s="632">
        <v>0</v>
      </c>
      <c r="N14" s="632">
        <v>0</v>
      </c>
      <c r="O14" s="632">
        <v>0</v>
      </c>
      <c r="P14" s="632">
        <v>0</v>
      </c>
      <c r="Q14" s="632">
        <v>969750.53</v>
      </c>
      <c r="R14" s="632">
        <v>0</v>
      </c>
      <c r="S14" s="632">
        <v>0</v>
      </c>
      <c r="T14" s="632">
        <v>0</v>
      </c>
      <c r="U14" s="541"/>
    </row>
    <row r="15" spans="1:21">
      <c r="A15" s="551">
        <v>1.2</v>
      </c>
      <c r="B15" s="551" t="s">
        <v>658</v>
      </c>
      <c r="C15" s="633">
        <v>37344549.132199988</v>
      </c>
      <c r="D15" s="632">
        <v>9436893.0421999861</v>
      </c>
      <c r="E15" s="632">
        <v>337479.79</v>
      </c>
      <c r="F15" s="632">
        <v>0</v>
      </c>
      <c r="G15" s="632">
        <v>8752913.6699999981</v>
      </c>
      <c r="H15" s="632">
        <v>724333.28</v>
      </c>
      <c r="I15" s="632">
        <v>655998.09</v>
      </c>
      <c r="J15" s="632">
        <v>3915.31</v>
      </c>
      <c r="K15" s="632">
        <v>0</v>
      </c>
      <c r="L15" s="632">
        <v>19154742.420000002</v>
      </c>
      <c r="M15" s="632">
        <v>2744931.01</v>
      </c>
      <c r="N15" s="632">
        <v>560654.47000000009</v>
      </c>
      <c r="O15" s="632">
        <v>1112540.28</v>
      </c>
      <c r="P15" s="632">
        <v>1220860.76</v>
      </c>
      <c r="Q15" s="632">
        <v>3233721.3699999996</v>
      </c>
      <c r="R15" s="632">
        <v>1484805.32</v>
      </c>
      <c r="S15" s="632">
        <v>31420.589999999997</v>
      </c>
      <c r="T15" s="632">
        <v>0</v>
      </c>
      <c r="U15" s="541"/>
    </row>
    <row r="16" spans="1:21">
      <c r="A16" s="583">
        <v>1.3</v>
      </c>
      <c r="B16" s="551" t="s">
        <v>706</v>
      </c>
      <c r="C16" s="632"/>
      <c r="D16" s="632"/>
      <c r="E16" s="632"/>
      <c r="F16" s="632"/>
      <c r="G16" s="632"/>
      <c r="H16" s="632"/>
      <c r="I16" s="632"/>
      <c r="J16" s="632"/>
      <c r="K16" s="632"/>
      <c r="L16" s="632"/>
      <c r="M16" s="632"/>
      <c r="N16" s="632"/>
      <c r="O16" s="632"/>
      <c r="P16" s="632"/>
      <c r="Q16" s="632"/>
      <c r="R16" s="632"/>
      <c r="S16" s="632"/>
      <c r="T16" s="632"/>
      <c r="U16" s="541"/>
    </row>
    <row r="17" spans="1:21">
      <c r="A17" s="554" t="s">
        <v>659</v>
      </c>
      <c r="B17" s="552" t="s">
        <v>660</v>
      </c>
      <c r="C17" s="636">
        <v>600698397.57000029</v>
      </c>
      <c r="D17" s="632">
        <v>452364048.09000039</v>
      </c>
      <c r="E17" s="632">
        <v>16827267.270000003</v>
      </c>
      <c r="F17" s="632">
        <v>0</v>
      </c>
      <c r="G17" s="632">
        <v>87400542.829999983</v>
      </c>
      <c r="H17" s="632">
        <v>7241551.370000001</v>
      </c>
      <c r="I17" s="632">
        <v>6559980.8800000008</v>
      </c>
      <c r="J17" s="632">
        <v>39153.11</v>
      </c>
      <c r="K17" s="632">
        <v>0</v>
      </c>
      <c r="L17" s="632">
        <v>60933806.650000028</v>
      </c>
      <c r="M17" s="632">
        <v>9130186.5900000036</v>
      </c>
      <c r="N17" s="632">
        <v>1868848.2099999997</v>
      </c>
      <c r="O17" s="632">
        <v>3708467.51</v>
      </c>
      <c r="P17" s="632">
        <v>4041211.8600000003</v>
      </c>
      <c r="Q17" s="632">
        <v>9053973.0600000005</v>
      </c>
      <c r="R17" s="632">
        <v>4533261.5000000009</v>
      </c>
      <c r="S17" s="632">
        <v>92863.26</v>
      </c>
      <c r="T17" s="632">
        <v>0</v>
      </c>
      <c r="U17" s="541"/>
    </row>
    <row r="18" spans="1:21">
      <c r="A18" s="553" t="s">
        <v>661</v>
      </c>
      <c r="B18" s="553" t="s">
        <v>662</v>
      </c>
      <c r="C18" s="637">
        <v>583797171.04000044</v>
      </c>
      <c r="D18" s="632">
        <v>435462893.16000044</v>
      </c>
      <c r="E18" s="632">
        <v>16139767.270000003</v>
      </c>
      <c r="F18" s="632">
        <v>0</v>
      </c>
      <c r="G18" s="632">
        <v>87400471.229999974</v>
      </c>
      <c r="H18" s="632">
        <v>7241551.370000001</v>
      </c>
      <c r="I18" s="632">
        <v>6559980.8800000008</v>
      </c>
      <c r="J18" s="632">
        <v>39153.11</v>
      </c>
      <c r="K18" s="632">
        <v>0</v>
      </c>
      <c r="L18" s="632">
        <v>60933806.650000028</v>
      </c>
      <c r="M18" s="632">
        <v>9130186.5900000036</v>
      </c>
      <c r="N18" s="632">
        <v>1868848.2099999997</v>
      </c>
      <c r="O18" s="632">
        <v>3708467.51</v>
      </c>
      <c r="P18" s="632">
        <v>4041211.8600000003</v>
      </c>
      <c r="Q18" s="632">
        <v>9053973.0600000005</v>
      </c>
      <c r="R18" s="632">
        <v>4533261.5000000009</v>
      </c>
      <c r="S18" s="632">
        <v>92863.26</v>
      </c>
      <c r="T18" s="632">
        <v>0</v>
      </c>
      <c r="U18" s="541"/>
    </row>
    <row r="19" spans="1:21">
      <c r="A19" s="554" t="s">
        <v>663</v>
      </c>
      <c r="B19" s="554" t="s">
        <v>664</v>
      </c>
      <c r="C19" s="638">
        <v>694722754.79743898</v>
      </c>
      <c r="D19" s="632">
        <v>495374358.95071417</v>
      </c>
      <c r="E19" s="632">
        <v>22061306.080000002</v>
      </c>
      <c r="F19" s="632">
        <v>0</v>
      </c>
      <c r="G19" s="632">
        <v>129261355.44999997</v>
      </c>
      <c r="H19" s="632">
        <v>10819351.369999999</v>
      </c>
      <c r="I19" s="632">
        <v>7267298.3399999999</v>
      </c>
      <c r="J19" s="632">
        <v>84906.37</v>
      </c>
      <c r="K19" s="632">
        <v>0</v>
      </c>
      <c r="L19" s="632">
        <v>70087040.396724775</v>
      </c>
      <c r="M19" s="632">
        <v>14420236.886724791</v>
      </c>
      <c r="N19" s="632">
        <v>2089892.6200000003</v>
      </c>
      <c r="O19" s="632">
        <v>4237696.8100000015</v>
      </c>
      <c r="P19" s="632">
        <v>6889799.4300000006</v>
      </c>
      <c r="Q19" s="632">
        <v>9617428.379999999</v>
      </c>
      <c r="R19" s="632">
        <v>5855401.0099999998</v>
      </c>
      <c r="S19" s="632">
        <v>92472.080000000016</v>
      </c>
      <c r="T19" s="632">
        <v>0</v>
      </c>
      <c r="U19" s="541"/>
    </row>
    <row r="20" spans="1:21">
      <c r="A20" s="553" t="s">
        <v>665</v>
      </c>
      <c r="B20" s="553" t="s">
        <v>662</v>
      </c>
      <c r="C20" s="637">
        <v>670562659.44743872</v>
      </c>
      <c r="D20" s="632">
        <v>479823657.72071403</v>
      </c>
      <c r="E20" s="632">
        <v>21322176.080000002</v>
      </c>
      <c r="F20" s="632">
        <v>0</v>
      </c>
      <c r="G20" s="632">
        <v>123379761.46999998</v>
      </c>
      <c r="H20" s="632">
        <v>10819351.369999999</v>
      </c>
      <c r="I20" s="632">
        <v>7267298.3399999999</v>
      </c>
      <c r="J20" s="632">
        <v>84906.37</v>
      </c>
      <c r="K20" s="632">
        <v>0</v>
      </c>
      <c r="L20" s="632">
        <v>67359240.256724775</v>
      </c>
      <c r="M20" s="632">
        <v>14420236.886724791</v>
      </c>
      <c r="N20" s="632">
        <v>2089892.6200000003</v>
      </c>
      <c r="O20" s="632">
        <v>4237696.8100000015</v>
      </c>
      <c r="P20" s="632">
        <v>6655336.4800000004</v>
      </c>
      <c r="Q20" s="632">
        <v>9447054.6600000001</v>
      </c>
      <c r="R20" s="632">
        <v>5855401.0099999998</v>
      </c>
      <c r="S20" s="632">
        <v>92472.080000000016</v>
      </c>
      <c r="T20" s="632">
        <v>0</v>
      </c>
      <c r="U20" s="541"/>
    </row>
    <row r="21" spans="1:21">
      <c r="A21" s="555">
        <v>1.4</v>
      </c>
      <c r="B21" s="556" t="s">
        <v>666</v>
      </c>
      <c r="C21" s="639">
        <v>356274.21199999994</v>
      </c>
      <c r="D21" s="632">
        <v>356274.21199999994</v>
      </c>
      <c r="E21" s="632">
        <v>0</v>
      </c>
      <c r="F21" s="632">
        <v>0</v>
      </c>
      <c r="G21" s="632">
        <v>0</v>
      </c>
      <c r="H21" s="632">
        <v>0</v>
      </c>
      <c r="I21" s="632">
        <v>0</v>
      </c>
      <c r="J21" s="632">
        <v>0</v>
      </c>
      <c r="K21" s="632">
        <v>0</v>
      </c>
      <c r="L21" s="632">
        <v>0</v>
      </c>
      <c r="M21" s="632">
        <v>0</v>
      </c>
      <c r="N21" s="632">
        <v>0</v>
      </c>
      <c r="O21" s="632">
        <v>0</v>
      </c>
      <c r="P21" s="632">
        <v>0</v>
      </c>
      <c r="Q21" s="632">
        <v>0</v>
      </c>
      <c r="R21" s="632">
        <v>0</v>
      </c>
      <c r="S21" s="632">
        <v>0</v>
      </c>
      <c r="T21" s="632">
        <v>0</v>
      </c>
      <c r="U21" s="541"/>
    </row>
    <row r="22" spans="1:21">
      <c r="A22" s="555">
        <v>1.5</v>
      </c>
      <c r="B22" s="556" t="s">
        <v>667</v>
      </c>
      <c r="C22" s="639">
        <v>0</v>
      </c>
      <c r="D22" s="632">
        <v>0</v>
      </c>
      <c r="E22" s="632">
        <v>0</v>
      </c>
      <c r="F22" s="632">
        <v>0</v>
      </c>
      <c r="G22" s="632">
        <v>0</v>
      </c>
      <c r="H22" s="632">
        <v>0</v>
      </c>
      <c r="I22" s="632">
        <v>0</v>
      </c>
      <c r="J22" s="632">
        <v>0</v>
      </c>
      <c r="K22" s="632">
        <v>0</v>
      </c>
      <c r="L22" s="632">
        <v>0</v>
      </c>
      <c r="M22" s="632">
        <v>0</v>
      </c>
      <c r="N22" s="632">
        <v>0</v>
      </c>
      <c r="O22" s="632">
        <v>0</v>
      </c>
      <c r="P22" s="632">
        <v>0</v>
      </c>
      <c r="Q22" s="632">
        <v>0</v>
      </c>
      <c r="R22" s="632">
        <v>0</v>
      </c>
      <c r="S22" s="632">
        <v>0</v>
      </c>
      <c r="T22" s="632">
        <v>0</v>
      </c>
      <c r="U22" s="541"/>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workbookViewId="0">
      <selection activeCell="C7" sqref="C7:N33"/>
    </sheetView>
  </sheetViews>
  <sheetFormatPr defaultColWidth="9.28515625" defaultRowHeight="12.75"/>
  <cols>
    <col min="1" max="1" width="11.7109375" style="538" bestFit="1" customWidth="1"/>
    <col min="2" max="2" width="93.42578125" style="538" customWidth="1"/>
    <col min="3" max="3" width="14.7109375" style="538" customWidth="1"/>
    <col min="4" max="5" width="11.42578125" style="538" customWidth="1"/>
    <col min="6" max="7" width="11.42578125" style="584" customWidth="1"/>
    <col min="8" max="9" width="11.42578125" style="538" customWidth="1"/>
    <col min="10" max="14" width="11.42578125" style="584" customWidth="1"/>
    <col min="15" max="15" width="18.7109375" style="538" bestFit="1" customWidth="1"/>
    <col min="16" max="16384" width="9.28515625" style="538"/>
  </cols>
  <sheetData>
    <row r="1" spans="1:15" ht="13.5">
      <c r="A1" s="528" t="s">
        <v>31</v>
      </c>
      <c r="B1" s="3" t="str">
        <f>'Info '!C2</f>
        <v>JSC " Halyk Bank Georgia"</v>
      </c>
      <c r="F1" s="538"/>
      <c r="G1" s="538"/>
      <c r="J1" s="538"/>
      <c r="K1" s="538"/>
      <c r="L1" s="538"/>
      <c r="M1" s="538"/>
      <c r="N1" s="538"/>
    </row>
    <row r="2" spans="1:15" ht="13.5">
      <c r="A2" s="529" t="s">
        <v>32</v>
      </c>
      <c r="B2" s="565">
        <f>'1. key ratios '!B2</f>
        <v>44469</v>
      </c>
      <c r="F2" s="538"/>
      <c r="G2" s="538"/>
      <c r="J2" s="538"/>
      <c r="K2" s="538"/>
      <c r="L2" s="538"/>
      <c r="M2" s="538"/>
      <c r="N2" s="538"/>
    </row>
    <row r="3" spans="1:15">
      <c r="A3" s="530" t="s">
        <v>668</v>
      </c>
      <c r="F3" s="538"/>
      <c r="G3" s="538"/>
      <c r="J3" s="538"/>
      <c r="K3" s="538"/>
      <c r="L3" s="538"/>
      <c r="M3" s="538"/>
      <c r="N3" s="538"/>
    </row>
    <row r="4" spans="1:15">
      <c r="F4" s="538"/>
      <c r="G4" s="538"/>
      <c r="J4" s="538"/>
      <c r="K4" s="538"/>
      <c r="L4" s="538"/>
      <c r="M4" s="538"/>
      <c r="N4" s="538"/>
    </row>
    <row r="5" spans="1:15" ht="46.5" customHeight="1">
      <c r="A5" s="728" t="s">
        <v>694</v>
      </c>
      <c r="B5" s="729"/>
      <c r="C5" s="773" t="s">
        <v>669</v>
      </c>
      <c r="D5" s="774"/>
      <c r="E5" s="774"/>
      <c r="F5" s="774"/>
      <c r="G5" s="774"/>
      <c r="H5" s="775"/>
      <c r="I5" s="773" t="s">
        <v>670</v>
      </c>
      <c r="J5" s="776"/>
      <c r="K5" s="776"/>
      <c r="L5" s="776"/>
      <c r="M5" s="776"/>
      <c r="N5" s="777"/>
      <c r="O5" s="778" t="s">
        <v>671</v>
      </c>
    </row>
    <row r="6" spans="1:15" ht="75" customHeight="1">
      <c r="A6" s="732"/>
      <c r="B6" s="733"/>
      <c r="C6" s="557"/>
      <c r="D6" s="558" t="s">
        <v>672</v>
      </c>
      <c r="E6" s="558" t="s">
        <v>673</v>
      </c>
      <c r="F6" s="558" t="s">
        <v>674</v>
      </c>
      <c r="G6" s="558" t="s">
        <v>675</v>
      </c>
      <c r="H6" s="558" t="s">
        <v>676</v>
      </c>
      <c r="I6" s="563"/>
      <c r="J6" s="558" t="s">
        <v>672</v>
      </c>
      <c r="K6" s="558" t="s">
        <v>673</v>
      </c>
      <c r="L6" s="558" t="s">
        <v>674</v>
      </c>
      <c r="M6" s="558" t="s">
        <v>675</v>
      </c>
      <c r="N6" s="558" t="s">
        <v>676</v>
      </c>
      <c r="O6" s="779"/>
    </row>
    <row r="7" spans="1:15">
      <c r="A7" s="534">
        <v>1</v>
      </c>
      <c r="B7" s="539" t="s">
        <v>697</v>
      </c>
      <c r="C7" s="640">
        <v>16447936.279999994</v>
      </c>
      <c r="D7" s="641">
        <v>13650214.48</v>
      </c>
      <c r="E7" s="641">
        <v>427167.60000000003</v>
      </c>
      <c r="F7" s="642">
        <v>2333966.61</v>
      </c>
      <c r="G7" s="642">
        <v>20332</v>
      </c>
      <c r="H7" s="641">
        <v>16255.59</v>
      </c>
      <c r="I7" s="641">
        <v>1042332.7500000003</v>
      </c>
      <c r="J7" s="642">
        <v>273004.39999999997</v>
      </c>
      <c r="K7" s="642">
        <v>42716.770000000004</v>
      </c>
      <c r="L7" s="642">
        <v>700189.99</v>
      </c>
      <c r="M7" s="642">
        <v>10166</v>
      </c>
      <c r="N7" s="642">
        <v>16255.590000000002</v>
      </c>
      <c r="O7" s="534"/>
    </row>
    <row r="8" spans="1:15">
      <c r="A8" s="534">
        <v>2</v>
      </c>
      <c r="B8" s="539" t="s">
        <v>567</v>
      </c>
      <c r="C8" s="640">
        <v>41783705.740000017</v>
      </c>
      <c r="D8" s="641">
        <v>34545486.970000021</v>
      </c>
      <c r="E8" s="641">
        <v>767981.49999999988</v>
      </c>
      <c r="F8" s="642">
        <v>6320897.1399999997</v>
      </c>
      <c r="G8" s="642">
        <v>18844.47</v>
      </c>
      <c r="H8" s="641">
        <v>130495.65999999999</v>
      </c>
      <c r="I8" s="641">
        <v>2803894.8433999987</v>
      </c>
      <c r="J8" s="642">
        <v>690909.70779999997</v>
      </c>
      <c r="K8" s="642">
        <v>76798.085600000006</v>
      </c>
      <c r="L8" s="642">
        <v>1896269.1500000001</v>
      </c>
      <c r="M8" s="642">
        <v>9422.24</v>
      </c>
      <c r="N8" s="642">
        <v>130495.65999999999</v>
      </c>
      <c r="O8" s="534"/>
    </row>
    <row r="9" spans="1:15">
      <c r="A9" s="534">
        <v>3</v>
      </c>
      <c r="B9" s="539" t="s">
        <v>568</v>
      </c>
      <c r="C9" s="640">
        <v>0</v>
      </c>
      <c r="D9" s="641">
        <v>0</v>
      </c>
      <c r="E9" s="641">
        <v>0</v>
      </c>
      <c r="F9" s="643">
        <v>0</v>
      </c>
      <c r="G9" s="643">
        <v>0</v>
      </c>
      <c r="H9" s="641">
        <v>0</v>
      </c>
      <c r="I9" s="641">
        <v>0</v>
      </c>
      <c r="J9" s="643">
        <v>0</v>
      </c>
      <c r="K9" s="643">
        <v>0</v>
      </c>
      <c r="L9" s="643">
        <v>0</v>
      </c>
      <c r="M9" s="643">
        <v>0</v>
      </c>
      <c r="N9" s="643">
        <v>0</v>
      </c>
      <c r="O9" s="534"/>
    </row>
    <row r="10" spans="1:15">
      <c r="A10" s="534">
        <v>4</v>
      </c>
      <c r="B10" s="539" t="s">
        <v>698</v>
      </c>
      <c r="C10" s="640">
        <v>31647762.869999997</v>
      </c>
      <c r="D10" s="641">
        <v>15479893.690000001</v>
      </c>
      <c r="E10" s="641">
        <v>13101149.770000001</v>
      </c>
      <c r="F10" s="643">
        <v>3052746.6500000004</v>
      </c>
      <c r="G10" s="643">
        <v>0</v>
      </c>
      <c r="H10" s="641">
        <v>13972.760000000002</v>
      </c>
      <c r="I10" s="641">
        <v>2549509.62</v>
      </c>
      <c r="J10" s="643">
        <v>309597.87000000011</v>
      </c>
      <c r="K10" s="643">
        <v>1310114.99</v>
      </c>
      <c r="L10" s="643">
        <v>915824</v>
      </c>
      <c r="M10" s="643">
        <v>0</v>
      </c>
      <c r="N10" s="643">
        <v>13972.76</v>
      </c>
      <c r="O10" s="534"/>
    </row>
    <row r="11" spans="1:15">
      <c r="A11" s="534">
        <v>5</v>
      </c>
      <c r="B11" s="539" t="s">
        <v>569</v>
      </c>
      <c r="C11" s="640">
        <v>124383255.79999995</v>
      </c>
      <c r="D11" s="641">
        <v>92191267.639999971</v>
      </c>
      <c r="E11" s="641">
        <v>21845912.16</v>
      </c>
      <c r="F11" s="643">
        <v>10311307.800000001</v>
      </c>
      <c r="G11" s="643">
        <v>0</v>
      </c>
      <c r="H11" s="641">
        <v>34768.200000000004</v>
      </c>
      <c r="I11" s="641">
        <v>7156577.1499999957</v>
      </c>
      <c r="J11" s="643">
        <v>1843825.3700000003</v>
      </c>
      <c r="K11" s="643">
        <v>2184591.2300000009</v>
      </c>
      <c r="L11" s="643">
        <v>3093392.3500000006</v>
      </c>
      <c r="M11" s="643">
        <v>0</v>
      </c>
      <c r="N11" s="643">
        <v>34768.199999999997</v>
      </c>
      <c r="O11" s="534"/>
    </row>
    <row r="12" spans="1:15">
      <c r="A12" s="534">
        <v>6</v>
      </c>
      <c r="B12" s="539" t="s">
        <v>570</v>
      </c>
      <c r="C12" s="640">
        <v>34747837.489999987</v>
      </c>
      <c r="D12" s="641">
        <v>30017854.870000005</v>
      </c>
      <c r="E12" s="641">
        <v>2598864.17</v>
      </c>
      <c r="F12" s="643">
        <v>2089440.1299999997</v>
      </c>
      <c r="G12" s="643">
        <v>0</v>
      </c>
      <c r="H12" s="641">
        <v>41678.319999999992</v>
      </c>
      <c r="I12" s="641">
        <v>1528753.8700000008</v>
      </c>
      <c r="J12" s="643">
        <v>600357.07999999973</v>
      </c>
      <c r="K12" s="643">
        <v>259886.43</v>
      </c>
      <c r="L12" s="643">
        <v>626832.04000000015</v>
      </c>
      <c r="M12" s="643">
        <v>0</v>
      </c>
      <c r="N12" s="643">
        <v>41678.32</v>
      </c>
      <c r="O12" s="534"/>
    </row>
    <row r="13" spans="1:15">
      <c r="A13" s="534">
        <v>7</v>
      </c>
      <c r="B13" s="539" t="s">
        <v>571</v>
      </c>
      <c r="C13" s="640">
        <v>7233293.3999999985</v>
      </c>
      <c r="D13" s="641">
        <v>1650553.73</v>
      </c>
      <c r="E13" s="641">
        <v>5039954.46</v>
      </c>
      <c r="F13" s="643">
        <v>541805.21</v>
      </c>
      <c r="G13" s="643">
        <v>0</v>
      </c>
      <c r="H13" s="641">
        <v>980</v>
      </c>
      <c r="I13" s="641">
        <v>700528.09000000008</v>
      </c>
      <c r="J13" s="643">
        <v>33011.079999999994</v>
      </c>
      <c r="K13" s="643">
        <v>503995.45000000007</v>
      </c>
      <c r="L13" s="643">
        <v>162541.56</v>
      </c>
      <c r="M13" s="643">
        <v>0</v>
      </c>
      <c r="N13" s="643">
        <v>980</v>
      </c>
      <c r="O13" s="534"/>
    </row>
    <row r="14" spans="1:15">
      <c r="A14" s="534">
        <v>8</v>
      </c>
      <c r="B14" s="539" t="s">
        <v>572</v>
      </c>
      <c r="C14" s="640">
        <v>2063179.61</v>
      </c>
      <c r="D14" s="641">
        <v>1563561.3200000003</v>
      </c>
      <c r="E14" s="641">
        <v>1686.14</v>
      </c>
      <c r="F14" s="643">
        <v>497726.08</v>
      </c>
      <c r="G14" s="643">
        <v>0</v>
      </c>
      <c r="H14" s="641">
        <v>206.07</v>
      </c>
      <c r="I14" s="641">
        <v>180963.74</v>
      </c>
      <c r="J14" s="643">
        <v>31271.239999999998</v>
      </c>
      <c r="K14" s="643">
        <v>168.61</v>
      </c>
      <c r="L14" s="643">
        <v>149317.82</v>
      </c>
      <c r="M14" s="643">
        <v>0</v>
      </c>
      <c r="N14" s="643">
        <v>206.07</v>
      </c>
      <c r="O14" s="534"/>
    </row>
    <row r="15" spans="1:15">
      <c r="A15" s="534">
        <v>9</v>
      </c>
      <c r="B15" s="539" t="s">
        <v>573</v>
      </c>
      <c r="C15" s="640">
        <v>13036618.4</v>
      </c>
      <c r="D15" s="641">
        <v>9219740.9199999999</v>
      </c>
      <c r="E15" s="641">
        <v>0.03</v>
      </c>
      <c r="F15" s="643">
        <v>3816877.45</v>
      </c>
      <c r="G15" s="643">
        <v>0</v>
      </c>
      <c r="H15" s="641">
        <v>0</v>
      </c>
      <c r="I15" s="641">
        <v>1329458.0506</v>
      </c>
      <c r="J15" s="643">
        <v>184394.81</v>
      </c>
      <c r="K15" s="643">
        <v>5.9999999999999995E-4</v>
      </c>
      <c r="L15" s="643">
        <v>1145063.24</v>
      </c>
      <c r="M15" s="643">
        <v>0</v>
      </c>
      <c r="N15" s="643">
        <v>0</v>
      </c>
      <c r="O15" s="534"/>
    </row>
    <row r="16" spans="1:15">
      <c r="A16" s="534">
        <v>10</v>
      </c>
      <c r="B16" s="539" t="s">
        <v>574</v>
      </c>
      <c r="C16" s="640">
        <v>6865405.5900000008</v>
      </c>
      <c r="D16" s="641">
        <v>6790960.1900000004</v>
      </c>
      <c r="E16" s="641">
        <v>74445.399999999994</v>
      </c>
      <c r="F16" s="643">
        <v>0</v>
      </c>
      <c r="G16" s="643">
        <v>0</v>
      </c>
      <c r="H16" s="641">
        <v>0</v>
      </c>
      <c r="I16" s="641">
        <v>143263.73000000001</v>
      </c>
      <c r="J16" s="643">
        <v>135819.19</v>
      </c>
      <c r="K16" s="643">
        <v>7444.54</v>
      </c>
      <c r="L16" s="643">
        <v>0</v>
      </c>
      <c r="M16" s="643">
        <v>0</v>
      </c>
      <c r="N16" s="643">
        <v>0</v>
      </c>
      <c r="O16" s="534"/>
    </row>
    <row r="17" spans="1:15">
      <c r="A17" s="534">
        <v>11</v>
      </c>
      <c r="B17" s="539" t="s">
        <v>575</v>
      </c>
      <c r="C17" s="640">
        <v>2760207.45</v>
      </c>
      <c r="D17" s="641">
        <v>2632022.4300000002</v>
      </c>
      <c r="E17" s="641">
        <v>91534.69</v>
      </c>
      <c r="F17" s="643">
        <v>31177.689999999995</v>
      </c>
      <c r="G17" s="643">
        <v>0</v>
      </c>
      <c r="H17" s="641">
        <v>5472.64</v>
      </c>
      <c r="I17" s="641">
        <v>76619.87000000001</v>
      </c>
      <c r="J17" s="643">
        <v>52640.44000000001</v>
      </c>
      <c r="K17" s="643">
        <v>9153.4700000000012</v>
      </c>
      <c r="L17" s="643">
        <v>9353.32</v>
      </c>
      <c r="M17" s="643">
        <v>0</v>
      </c>
      <c r="N17" s="643">
        <v>5472.64</v>
      </c>
      <c r="O17" s="534"/>
    </row>
    <row r="18" spans="1:15">
      <c r="A18" s="534">
        <v>12</v>
      </c>
      <c r="B18" s="539" t="s">
        <v>576</v>
      </c>
      <c r="C18" s="640">
        <v>83539868.680000037</v>
      </c>
      <c r="D18" s="641">
        <v>73906803.840000004</v>
      </c>
      <c r="E18" s="641">
        <v>3978927.7100000004</v>
      </c>
      <c r="F18" s="643">
        <v>3623883.1700000004</v>
      </c>
      <c r="G18" s="643">
        <v>1943266.2</v>
      </c>
      <c r="H18" s="641">
        <v>86987.760000000009</v>
      </c>
      <c r="I18" s="641">
        <v>4021814.7625999968</v>
      </c>
      <c r="J18" s="643">
        <v>1478136.1500000011</v>
      </c>
      <c r="K18" s="643">
        <v>397892.75259999995</v>
      </c>
      <c r="L18" s="643">
        <v>1087165.0000000002</v>
      </c>
      <c r="M18" s="643">
        <v>971633.1</v>
      </c>
      <c r="N18" s="643">
        <v>86987.759999999966</v>
      </c>
      <c r="O18" s="534"/>
    </row>
    <row r="19" spans="1:15">
      <c r="A19" s="534">
        <v>13</v>
      </c>
      <c r="B19" s="539" t="s">
        <v>577</v>
      </c>
      <c r="C19" s="640">
        <v>49368605.279999964</v>
      </c>
      <c r="D19" s="641">
        <v>40074991.869999997</v>
      </c>
      <c r="E19" s="641">
        <v>6924854.7900000019</v>
      </c>
      <c r="F19" s="643">
        <v>993043.50999999989</v>
      </c>
      <c r="G19" s="643">
        <v>1275074.48</v>
      </c>
      <c r="H19" s="641">
        <v>100640.63</v>
      </c>
      <c r="I19" s="641">
        <v>2530050.7978000049</v>
      </c>
      <c r="J19" s="643">
        <v>801500.09</v>
      </c>
      <c r="K19" s="643">
        <v>692459.76780000504</v>
      </c>
      <c r="L19" s="643">
        <v>297913.06000000011</v>
      </c>
      <c r="M19" s="643">
        <v>637537.25</v>
      </c>
      <c r="N19" s="643">
        <v>100640.63</v>
      </c>
      <c r="O19" s="534"/>
    </row>
    <row r="20" spans="1:15">
      <c r="A20" s="534">
        <v>14</v>
      </c>
      <c r="B20" s="539" t="s">
        <v>578</v>
      </c>
      <c r="C20" s="640">
        <v>41959108.390000008</v>
      </c>
      <c r="D20" s="641">
        <v>24634968.579999998</v>
      </c>
      <c r="E20" s="641">
        <v>14939799.120000001</v>
      </c>
      <c r="F20" s="643">
        <v>2351780.0499999998</v>
      </c>
      <c r="G20" s="643">
        <v>1039.22</v>
      </c>
      <c r="H20" s="641">
        <v>31521.420000000002</v>
      </c>
      <c r="I20" s="641">
        <v>2724254.3500000006</v>
      </c>
      <c r="J20" s="643">
        <v>492699.37</v>
      </c>
      <c r="K20" s="643">
        <v>1493979.9300000002</v>
      </c>
      <c r="L20" s="643">
        <v>705534.02</v>
      </c>
      <c r="M20" s="643">
        <v>519.61</v>
      </c>
      <c r="N20" s="643">
        <v>31521.42</v>
      </c>
      <c r="O20" s="534"/>
    </row>
    <row r="21" spans="1:15">
      <c r="A21" s="534">
        <v>15</v>
      </c>
      <c r="B21" s="539" t="s">
        <v>579</v>
      </c>
      <c r="C21" s="640">
        <v>15621281.309999999</v>
      </c>
      <c r="D21" s="641">
        <v>7364285.7199999997</v>
      </c>
      <c r="E21" s="641">
        <v>4598477.2999999989</v>
      </c>
      <c r="F21" s="643">
        <v>3655037.4699999997</v>
      </c>
      <c r="G21" s="643">
        <v>3285.87</v>
      </c>
      <c r="H21" s="641">
        <v>194.95</v>
      </c>
      <c r="I21" s="641">
        <v>1705482.5999999999</v>
      </c>
      <c r="J21" s="643">
        <v>147285.73000000001</v>
      </c>
      <c r="K21" s="643">
        <v>459847.73000000004</v>
      </c>
      <c r="L21" s="643">
        <v>1096511.25</v>
      </c>
      <c r="M21" s="643">
        <v>1642.94</v>
      </c>
      <c r="N21" s="643">
        <v>194.95</v>
      </c>
      <c r="O21" s="534"/>
    </row>
    <row r="22" spans="1:15">
      <c r="A22" s="534">
        <v>16</v>
      </c>
      <c r="B22" s="539" t="s">
        <v>580</v>
      </c>
      <c r="C22" s="640">
        <v>1665139.7400000002</v>
      </c>
      <c r="D22" s="641">
        <v>1387846.89</v>
      </c>
      <c r="E22" s="641">
        <v>513.26</v>
      </c>
      <c r="F22" s="643">
        <v>276779.59000000003</v>
      </c>
      <c r="G22" s="643">
        <v>0</v>
      </c>
      <c r="H22" s="641">
        <v>0</v>
      </c>
      <c r="I22" s="641">
        <v>110842.15000000001</v>
      </c>
      <c r="J22" s="643">
        <v>27756.940000000002</v>
      </c>
      <c r="K22" s="643">
        <v>51.33</v>
      </c>
      <c r="L22" s="643">
        <v>83033.88</v>
      </c>
      <c r="M22" s="643">
        <v>0</v>
      </c>
      <c r="N22" s="643">
        <v>0</v>
      </c>
      <c r="O22" s="534"/>
    </row>
    <row r="23" spans="1:15">
      <c r="A23" s="534">
        <v>17</v>
      </c>
      <c r="B23" s="539" t="s">
        <v>701</v>
      </c>
      <c r="C23" s="640">
        <v>12810409.809999997</v>
      </c>
      <c r="D23" s="641">
        <v>6531313.8100000005</v>
      </c>
      <c r="E23" s="641">
        <v>298189.76999999996</v>
      </c>
      <c r="F23" s="643">
        <v>5953518.6899999995</v>
      </c>
      <c r="G23" s="643">
        <v>0</v>
      </c>
      <c r="H23" s="641">
        <v>27387.54</v>
      </c>
      <c r="I23" s="641">
        <v>1973888.43</v>
      </c>
      <c r="J23" s="643">
        <v>130626.31000000001</v>
      </c>
      <c r="K23" s="643">
        <v>29818.97</v>
      </c>
      <c r="L23" s="643">
        <v>1786055.6099999999</v>
      </c>
      <c r="M23" s="643">
        <v>0</v>
      </c>
      <c r="N23" s="643">
        <v>27387.54</v>
      </c>
      <c r="O23" s="534"/>
    </row>
    <row r="24" spans="1:15">
      <c r="A24" s="534">
        <v>18</v>
      </c>
      <c r="B24" s="539" t="s">
        <v>581</v>
      </c>
      <c r="C24" s="640">
        <v>5566674.6499999994</v>
      </c>
      <c r="D24" s="641">
        <v>5528321.21</v>
      </c>
      <c r="E24" s="641">
        <v>13653.73</v>
      </c>
      <c r="F24" s="643">
        <v>22323.86</v>
      </c>
      <c r="G24" s="643">
        <v>0</v>
      </c>
      <c r="H24" s="641">
        <v>2375.85</v>
      </c>
      <c r="I24" s="641">
        <v>121004.81</v>
      </c>
      <c r="J24" s="643">
        <v>110566.42999999998</v>
      </c>
      <c r="K24" s="643">
        <v>1365.37</v>
      </c>
      <c r="L24" s="643">
        <v>6697.16</v>
      </c>
      <c r="M24" s="643">
        <v>0</v>
      </c>
      <c r="N24" s="643">
        <v>2375.85</v>
      </c>
      <c r="O24" s="534"/>
    </row>
    <row r="25" spans="1:15">
      <c r="A25" s="534">
        <v>19</v>
      </c>
      <c r="B25" s="539" t="s">
        <v>582</v>
      </c>
      <c r="C25" s="640">
        <v>785820.98</v>
      </c>
      <c r="D25" s="641">
        <v>785820.98</v>
      </c>
      <c r="E25" s="641">
        <v>0</v>
      </c>
      <c r="F25" s="643">
        <v>0</v>
      </c>
      <c r="G25" s="643">
        <v>0</v>
      </c>
      <c r="H25" s="641">
        <v>0</v>
      </c>
      <c r="I25" s="641">
        <v>15716.43</v>
      </c>
      <c r="J25" s="643">
        <v>15716.43</v>
      </c>
      <c r="K25" s="643">
        <v>0</v>
      </c>
      <c r="L25" s="643">
        <v>0</v>
      </c>
      <c r="M25" s="643">
        <v>0</v>
      </c>
      <c r="N25" s="643">
        <v>0</v>
      </c>
      <c r="O25" s="534"/>
    </row>
    <row r="26" spans="1:15">
      <c r="A26" s="534">
        <v>20</v>
      </c>
      <c r="B26" s="539" t="s">
        <v>700</v>
      </c>
      <c r="C26" s="640">
        <v>22381625.669999987</v>
      </c>
      <c r="D26" s="641">
        <v>21527673.599999994</v>
      </c>
      <c r="E26" s="641">
        <v>327972.97000000003</v>
      </c>
      <c r="F26" s="643">
        <v>525332.67999999993</v>
      </c>
      <c r="G26" s="643">
        <v>0</v>
      </c>
      <c r="H26" s="641">
        <v>646.41999999999996</v>
      </c>
      <c r="I26" s="641">
        <v>621597.06000000017</v>
      </c>
      <c r="J26" s="643">
        <v>430553.50999999989</v>
      </c>
      <c r="K26" s="643">
        <v>32797.31</v>
      </c>
      <c r="L26" s="643">
        <v>157599.82</v>
      </c>
      <c r="M26" s="643">
        <v>0</v>
      </c>
      <c r="N26" s="643">
        <v>646.41999999999996</v>
      </c>
      <c r="O26" s="534"/>
    </row>
    <row r="27" spans="1:15">
      <c r="A27" s="534">
        <v>21</v>
      </c>
      <c r="B27" s="539" t="s">
        <v>583</v>
      </c>
      <c r="C27" s="640">
        <v>2889644.4</v>
      </c>
      <c r="D27" s="641">
        <v>1092924.3700000001</v>
      </c>
      <c r="E27" s="641">
        <v>0</v>
      </c>
      <c r="F27" s="643">
        <v>1796720.03</v>
      </c>
      <c r="G27" s="643">
        <v>0</v>
      </c>
      <c r="H27" s="641">
        <v>0</v>
      </c>
      <c r="I27" s="641">
        <v>560874.51</v>
      </c>
      <c r="J27" s="643">
        <v>21858.5</v>
      </c>
      <c r="K27" s="643">
        <v>0</v>
      </c>
      <c r="L27" s="643">
        <v>539016.01</v>
      </c>
      <c r="M27" s="643">
        <v>0</v>
      </c>
      <c r="N27" s="643">
        <v>0</v>
      </c>
      <c r="O27" s="534"/>
    </row>
    <row r="28" spans="1:15">
      <c r="A28" s="534">
        <v>22</v>
      </c>
      <c r="B28" s="539" t="s">
        <v>584</v>
      </c>
      <c r="C28" s="640">
        <v>1454944.27</v>
      </c>
      <c r="D28" s="641">
        <v>408488.47</v>
      </c>
      <c r="E28" s="641">
        <v>691499.85</v>
      </c>
      <c r="F28" s="643">
        <v>338202.64</v>
      </c>
      <c r="G28" s="643">
        <v>0</v>
      </c>
      <c r="H28" s="641">
        <v>16753.310000000001</v>
      </c>
      <c r="I28" s="641">
        <v>195533.86</v>
      </c>
      <c r="J28" s="643">
        <v>8169.7599999999993</v>
      </c>
      <c r="K28" s="643">
        <v>69149.990000000005</v>
      </c>
      <c r="L28" s="643">
        <v>101460.80000000002</v>
      </c>
      <c r="M28" s="643">
        <v>0</v>
      </c>
      <c r="N28" s="643">
        <v>16753.310000000001</v>
      </c>
      <c r="O28" s="534"/>
    </row>
    <row r="29" spans="1:15">
      <c r="A29" s="534">
        <v>23</v>
      </c>
      <c r="B29" s="539" t="s">
        <v>585</v>
      </c>
      <c r="C29" s="640">
        <v>57006872.399999991</v>
      </c>
      <c r="D29" s="641">
        <v>38522426.760000013</v>
      </c>
      <c r="E29" s="641">
        <v>11524544.859999996</v>
      </c>
      <c r="F29" s="643">
        <v>6864530.2399999993</v>
      </c>
      <c r="G29" s="643">
        <v>32107.21</v>
      </c>
      <c r="H29" s="641">
        <v>63263.33</v>
      </c>
      <c r="I29" s="641">
        <v>4061578.9040000024</v>
      </c>
      <c r="J29" s="643">
        <v>770448.55000000016</v>
      </c>
      <c r="K29" s="643">
        <v>1152454.3239999998</v>
      </c>
      <c r="L29" s="643">
        <v>2059359.0899999996</v>
      </c>
      <c r="M29" s="643">
        <v>16053.61</v>
      </c>
      <c r="N29" s="643">
        <v>63263.329999999994</v>
      </c>
      <c r="O29" s="534"/>
    </row>
    <row r="30" spans="1:15">
      <c r="A30" s="534">
        <v>24</v>
      </c>
      <c r="B30" s="539" t="s">
        <v>699</v>
      </c>
      <c r="C30" s="640">
        <v>27811804.750000004</v>
      </c>
      <c r="D30" s="641">
        <v>27669214.760000002</v>
      </c>
      <c r="E30" s="641">
        <v>128499.99</v>
      </c>
      <c r="F30" s="643">
        <v>0</v>
      </c>
      <c r="G30" s="643">
        <v>0</v>
      </c>
      <c r="H30" s="641">
        <v>14090</v>
      </c>
      <c r="I30" s="641">
        <v>580324.30000000016</v>
      </c>
      <c r="J30" s="643">
        <v>553384.30000000005</v>
      </c>
      <c r="K30" s="643">
        <v>12850</v>
      </c>
      <c r="L30" s="643">
        <v>0</v>
      </c>
      <c r="M30" s="643">
        <v>0</v>
      </c>
      <c r="N30" s="643">
        <v>14090</v>
      </c>
      <c r="O30" s="534"/>
    </row>
    <row r="31" spans="1:15">
      <c r="A31" s="534">
        <v>25</v>
      </c>
      <c r="B31" s="539" t="s">
        <v>586</v>
      </c>
      <c r="C31" s="640">
        <v>26917105.280000005</v>
      </c>
      <c r="D31" s="641">
        <v>22901368.079999991</v>
      </c>
      <c r="E31" s="641">
        <v>848640.09</v>
      </c>
      <c r="F31" s="643">
        <v>2971039.2200000007</v>
      </c>
      <c r="G31" s="643">
        <v>6960.0199999999995</v>
      </c>
      <c r="H31" s="641">
        <v>189097.87</v>
      </c>
      <c r="I31" s="641">
        <v>1626776.2016000056</v>
      </c>
      <c r="J31" s="643">
        <v>458022.57220000518</v>
      </c>
      <c r="K31" s="643">
        <v>84863.949399999998</v>
      </c>
      <c r="L31" s="643">
        <v>891311.8</v>
      </c>
      <c r="M31" s="643">
        <v>3480.01</v>
      </c>
      <c r="N31" s="643">
        <v>189097.87000000002</v>
      </c>
      <c r="O31" s="534"/>
    </row>
    <row r="32" spans="1:15">
      <c r="A32" s="534">
        <v>26</v>
      </c>
      <c r="B32" s="539" t="s">
        <v>696</v>
      </c>
      <c r="C32" s="640">
        <v>0</v>
      </c>
      <c r="D32" s="641">
        <v>0</v>
      </c>
      <c r="E32" s="641">
        <v>0</v>
      </c>
      <c r="F32" s="643">
        <v>0</v>
      </c>
      <c r="G32" s="643">
        <v>0</v>
      </c>
      <c r="H32" s="641">
        <v>0</v>
      </c>
      <c r="I32" s="641">
        <v>0</v>
      </c>
      <c r="J32" s="643">
        <v>0</v>
      </c>
      <c r="K32" s="643">
        <v>0</v>
      </c>
      <c r="L32" s="643">
        <v>0</v>
      </c>
      <c r="M32" s="643">
        <v>0</v>
      </c>
      <c r="N32" s="643">
        <v>0</v>
      </c>
      <c r="O32" s="534"/>
    </row>
    <row r="33" spans="1:15">
      <c r="A33" s="534">
        <v>27</v>
      </c>
      <c r="B33" s="559" t="s">
        <v>109</v>
      </c>
      <c r="C33" s="644">
        <v>630748108.23999977</v>
      </c>
      <c r="D33" s="645">
        <v>480078005.17999989</v>
      </c>
      <c r="E33" s="645">
        <v>88224269.359999999</v>
      </c>
      <c r="F33" s="646">
        <v>58368135.910000004</v>
      </c>
      <c r="G33" s="646">
        <v>3300909.47</v>
      </c>
      <c r="H33" s="645">
        <v>776788.32</v>
      </c>
      <c r="I33" s="630">
        <v>38361640.880000003</v>
      </c>
      <c r="J33" s="646">
        <v>9601555.8300000075</v>
      </c>
      <c r="K33" s="646">
        <v>8822401.0000000075</v>
      </c>
      <c r="L33" s="646">
        <v>17510440.970000003</v>
      </c>
      <c r="M33" s="646">
        <v>1650454.76</v>
      </c>
      <c r="N33" s="646">
        <v>776788.32</v>
      </c>
      <c r="O33" s="534"/>
    </row>
    <row r="34" spans="1:15">
      <c r="A34" s="541"/>
      <c r="B34" s="541"/>
      <c r="C34" s="541"/>
      <c r="D34" s="541"/>
      <c r="E34" s="541"/>
      <c r="H34" s="541"/>
      <c r="I34" s="541"/>
      <c r="O34" s="541"/>
    </row>
    <row r="35" spans="1:15">
      <c r="A35" s="541"/>
      <c r="B35" s="574"/>
      <c r="C35" s="574"/>
      <c r="D35" s="541"/>
      <c r="E35" s="541"/>
      <c r="H35" s="541"/>
      <c r="I35" s="541"/>
      <c r="O35" s="541"/>
    </row>
    <row r="36" spans="1:15">
      <c r="A36" s="541"/>
      <c r="B36" s="541"/>
      <c r="C36" s="541"/>
      <c r="D36" s="541"/>
      <c r="E36" s="541"/>
      <c r="H36" s="541"/>
      <c r="I36" s="541"/>
      <c r="O36" s="541"/>
    </row>
    <row r="37" spans="1:15">
      <c r="A37" s="541"/>
      <c r="B37" s="541"/>
      <c r="C37" s="541"/>
      <c r="D37" s="541"/>
      <c r="E37" s="541"/>
      <c r="H37" s="541"/>
      <c r="I37" s="541"/>
      <c r="O37" s="541"/>
    </row>
    <row r="38" spans="1:15">
      <c r="A38" s="541"/>
      <c r="B38" s="541"/>
      <c r="C38" s="541"/>
      <c r="D38" s="541"/>
      <c r="E38" s="541"/>
      <c r="H38" s="541"/>
      <c r="I38" s="541"/>
      <c r="O38" s="541"/>
    </row>
    <row r="39" spans="1:15">
      <c r="A39" s="541"/>
      <c r="B39" s="541"/>
      <c r="C39" s="541"/>
      <c r="D39" s="541"/>
      <c r="E39" s="541"/>
      <c r="H39" s="541"/>
      <c r="I39" s="541"/>
      <c r="O39" s="541"/>
    </row>
    <row r="40" spans="1:15">
      <c r="A40" s="541"/>
      <c r="B40" s="541"/>
      <c r="C40" s="541"/>
      <c r="D40" s="541"/>
      <c r="E40" s="541"/>
      <c r="H40" s="541"/>
      <c r="I40" s="541"/>
      <c r="O40" s="541"/>
    </row>
    <row r="41" spans="1:15">
      <c r="A41" s="575"/>
      <c r="B41" s="575"/>
      <c r="C41" s="575"/>
      <c r="D41" s="541"/>
      <c r="E41" s="541"/>
      <c r="H41" s="541"/>
      <c r="I41" s="541"/>
      <c r="O41" s="541"/>
    </row>
    <row r="42" spans="1:15">
      <c r="A42" s="575"/>
      <c r="B42" s="575"/>
      <c r="C42" s="575"/>
      <c r="D42" s="541"/>
      <c r="E42" s="541"/>
      <c r="H42" s="541"/>
      <c r="I42" s="541"/>
      <c r="O42" s="541"/>
    </row>
    <row r="43" spans="1:15">
      <c r="A43" s="541"/>
      <c r="B43" s="541"/>
      <c r="C43" s="541"/>
      <c r="D43" s="541"/>
      <c r="E43" s="541"/>
      <c r="H43" s="541"/>
      <c r="I43" s="541"/>
      <c r="O43" s="541"/>
    </row>
    <row r="44" spans="1:15">
      <c r="A44" s="541"/>
      <c r="B44" s="541"/>
      <c r="C44" s="541"/>
      <c r="D44" s="541"/>
      <c r="E44" s="541"/>
      <c r="H44" s="541"/>
      <c r="I44" s="541"/>
      <c r="O44" s="541"/>
    </row>
    <row r="45" spans="1:15">
      <c r="A45" s="541"/>
      <c r="B45" s="541"/>
      <c r="C45" s="541"/>
      <c r="D45" s="541"/>
      <c r="E45" s="541"/>
      <c r="H45" s="541"/>
      <c r="I45" s="541"/>
      <c r="O45" s="541"/>
    </row>
    <row r="46" spans="1:15">
      <c r="A46" s="541"/>
      <c r="B46" s="541"/>
      <c r="C46" s="541"/>
      <c r="D46" s="541"/>
      <c r="E46" s="541"/>
      <c r="H46" s="541"/>
      <c r="I46" s="541"/>
      <c r="O46" s="541"/>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Normal="100" workbookViewId="0">
      <selection activeCell="C6" sqref="C6:K11"/>
    </sheetView>
  </sheetViews>
  <sheetFormatPr defaultColWidth="8.7109375" defaultRowHeight="12"/>
  <cols>
    <col min="1" max="1" width="11.7109375" style="585" bestFit="1" customWidth="1"/>
    <col min="2" max="2" width="80.28515625" style="585" customWidth="1"/>
    <col min="3" max="3" width="17.28515625" style="585" bestFit="1" customWidth="1"/>
    <col min="4" max="5" width="22.28515625" style="585" bestFit="1" customWidth="1"/>
    <col min="6" max="6" width="20.28515625" style="585" bestFit="1" customWidth="1"/>
    <col min="7" max="7" width="20.85546875" style="585" bestFit="1" customWidth="1"/>
    <col min="8" max="8" width="23.28515625" style="585" bestFit="1" customWidth="1"/>
    <col min="9" max="9" width="22.28515625" style="585" customWidth="1"/>
    <col min="10" max="10" width="19.28515625" style="585" bestFit="1" customWidth="1"/>
    <col min="11" max="11" width="17.7109375" style="585" bestFit="1" customWidth="1"/>
    <col min="12" max="16384" width="8.7109375" style="585"/>
  </cols>
  <sheetData>
    <row r="1" spans="1:11" s="538" customFormat="1" ht="13.5">
      <c r="A1" s="528" t="s">
        <v>31</v>
      </c>
      <c r="B1" s="3" t="str">
        <f>'Info '!C2</f>
        <v>JSC " Halyk Bank Georgia"</v>
      </c>
    </row>
    <row r="2" spans="1:11" s="538" customFormat="1" ht="13.5">
      <c r="A2" s="529" t="s">
        <v>32</v>
      </c>
      <c r="B2" s="565">
        <f>'1. key ratios '!B2</f>
        <v>44469</v>
      </c>
    </row>
    <row r="3" spans="1:11" s="538" customFormat="1" ht="12.75">
      <c r="A3" s="530" t="s">
        <v>677</v>
      </c>
    </row>
    <row r="4" spans="1:11">
      <c r="C4" s="586" t="s">
        <v>0</v>
      </c>
      <c r="D4" s="586" t="s">
        <v>1</v>
      </c>
      <c r="E4" s="586" t="s">
        <v>2</v>
      </c>
      <c r="F4" s="586" t="s">
        <v>3</v>
      </c>
      <c r="G4" s="586" t="s">
        <v>4</v>
      </c>
      <c r="H4" s="586" t="s">
        <v>6</v>
      </c>
      <c r="I4" s="586" t="s">
        <v>9</v>
      </c>
      <c r="J4" s="586" t="s">
        <v>10</v>
      </c>
      <c r="K4" s="586" t="s">
        <v>11</v>
      </c>
    </row>
    <row r="5" spans="1:11" ht="105" customHeight="1">
      <c r="A5" s="780" t="s">
        <v>678</v>
      </c>
      <c r="B5" s="781"/>
      <c r="C5" s="562" t="s">
        <v>679</v>
      </c>
      <c r="D5" s="562" t="s">
        <v>680</v>
      </c>
      <c r="E5" s="562" t="s">
        <v>681</v>
      </c>
      <c r="F5" s="587" t="s">
        <v>682</v>
      </c>
      <c r="G5" s="562" t="s">
        <v>683</v>
      </c>
      <c r="H5" s="562" t="s">
        <v>684</v>
      </c>
      <c r="I5" s="562" t="s">
        <v>685</v>
      </c>
      <c r="J5" s="562" t="s">
        <v>686</v>
      </c>
      <c r="K5" s="562" t="s">
        <v>687</v>
      </c>
    </row>
    <row r="6" spans="1:11" ht="12.75">
      <c r="A6" s="534">
        <v>1</v>
      </c>
      <c r="B6" s="534" t="s">
        <v>633</v>
      </c>
      <c r="C6" s="534">
        <v>11044821.550000001</v>
      </c>
      <c r="D6" s="534">
        <v>356274.21199999994</v>
      </c>
      <c r="E6" s="534">
        <v>0</v>
      </c>
      <c r="F6" s="534">
        <v>0</v>
      </c>
      <c r="G6" s="534">
        <v>583043537.00800097</v>
      </c>
      <c r="H6" s="534">
        <v>0</v>
      </c>
      <c r="I6" s="534">
        <v>11673333.970000001</v>
      </c>
      <c r="J6" s="534">
        <v>14676511.909999998</v>
      </c>
      <c r="K6" s="534">
        <v>9953629.5900000129</v>
      </c>
    </row>
    <row r="7" spans="1:11" ht="12.75">
      <c r="A7" s="534">
        <v>2</v>
      </c>
      <c r="B7" s="534" t="s">
        <v>688</v>
      </c>
      <c r="C7" s="534">
        <v>0</v>
      </c>
      <c r="D7" s="534">
        <v>0</v>
      </c>
      <c r="E7" s="534">
        <v>0</v>
      </c>
      <c r="F7" s="534">
        <v>0</v>
      </c>
      <c r="G7" s="534">
        <v>0</v>
      </c>
      <c r="H7" s="534">
        <v>0</v>
      </c>
      <c r="I7" s="534">
        <v>0</v>
      </c>
      <c r="J7" s="534">
        <v>0</v>
      </c>
      <c r="K7" s="534">
        <v>0</v>
      </c>
    </row>
    <row r="8" spans="1:11" ht="12.75">
      <c r="A8" s="534">
        <v>3</v>
      </c>
      <c r="B8" s="534" t="s">
        <v>641</v>
      </c>
      <c r="C8" s="534">
        <v>738353.91999999993</v>
      </c>
      <c r="D8" s="534">
        <v>0</v>
      </c>
      <c r="E8" s="534">
        <v>0</v>
      </c>
      <c r="F8" s="534">
        <v>0</v>
      </c>
      <c r="G8" s="534">
        <v>6244407.9499999993</v>
      </c>
      <c r="H8" s="534">
        <v>0</v>
      </c>
      <c r="I8" s="534">
        <v>198227.89</v>
      </c>
      <c r="J8" s="534">
        <v>34506.94</v>
      </c>
      <c r="K8" s="534">
        <v>33297322.619999997</v>
      </c>
    </row>
    <row r="9" spans="1:11" ht="12.75">
      <c r="A9" s="534">
        <v>4</v>
      </c>
      <c r="B9" s="560" t="s">
        <v>689</v>
      </c>
      <c r="C9" s="534">
        <v>0</v>
      </c>
      <c r="D9" s="534">
        <v>0</v>
      </c>
      <c r="E9" s="534">
        <v>0</v>
      </c>
      <c r="F9" s="534">
        <v>0</v>
      </c>
      <c r="G9" s="534">
        <v>60933806.650000028</v>
      </c>
      <c r="H9" s="534">
        <v>0</v>
      </c>
      <c r="I9" s="534">
        <v>0</v>
      </c>
      <c r="J9" s="534">
        <v>486654.65</v>
      </c>
      <c r="K9" s="534">
        <v>1025372.4000000003</v>
      </c>
    </row>
    <row r="10" spans="1:11" ht="12.75">
      <c r="A10" s="534">
        <v>5</v>
      </c>
      <c r="B10" s="560" t="s">
        <v>690</v>
      </c>
      <c r="C10" s="534">
        <v>0</v>
      </c>
      <c r="D10" s="534">
        <v>0</v>
      </c>
      <c r="E10" s="534">
        <v>0</v>
      </c>
      <c r="F10" s="534">
        <v>0</v>
      </c>
      <c r="G10" s="534">
        <v>0</v>
      </c>
      <c r="H10" s="534">
        <v>0</v>
      </c>
      <c r="I10" s="534">
        <v>0</v>
      </c>
      <c r="J10" s="534">
        <v>0</v>
      </c>
      <c r="K10" s="534">
        <v>0</v>
      </c>
    </row>
    <row r="11" spans="1:11" ht="12.75">
      <c r="A11" s="534">
        <v>6</v>
      </c>
      <c r="B11" s="560" t="s">
        <v>691</v>
      </c>
      <c r="C11" s="534">
        <v>0</v>
      </c>
      <c r="D11" s="534">
        <v>0</v>
      </c>
      <c r="E11" s="534">
        <v>0</v>
      </c>
      <c r="F11" s="534">
        <v>0</v>
      </c>
      <c r="G11" s="534">
        <v>0</v>
      </c>
      <c r="H11" s="534">
        <v>0</v>
      </c>
      <c r="I11" s="534">
        <v>0</v>
      </c>
      <c r="J11" s="534">
        <v>0</v>
      </c>
      <c r="K11" s="534">
        <v>0</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85" zoomScaleNormal="85" workbookViewId="0">
      <selection activeCell="P27" sqref="P27"/>
    </sheetView>
  </sheetViews>
  <sheetFormatPr defaultRowHeight="15"/>
  <cols>
    <col min="1" max="1" width="10" bestFit="1" customWidth="1"/>
    <col min="2" max="2" width="71.7109375" customWidth="1"/>
    <col min="3" max="3" width="12.7109375" bestFit="1" customWidth="1"/>
    <col min="4" max="8" width="9.85546875" customWidth="1"/>
    <col min="9" max="9" width="11.140625" bestFit="1" customWidth="1"/>
    <col min="10" max="14" width="11.85546875" customWidth="1"/>
    <col min="15" max="15" width="12.5703125" bestFit="1" customWidth="1"/>
    <col min="16" max="16" width="34.28515625" bestFit="1" customWidth="1"/>
    <col min="17" max="17" width="34.140625" customWidth="1"/>
    <col min="18" max="18" width="33.7109375" bestFit="1" customWidth="1"/>
    <col min="19" max="19" width="36.7109375" bestFit="1" customWidth="1"/>
  </cols>
  <sheetData>
    <row r="1" spans="1:19">
      <c r="A1" s="528" t="s">
        <v>31</v>
      </c>
      <c r="B1" s="3" t="str">
        <f>'Info '!C2</f>
        <v>JSC " Halyk Bank Georgia"</v>
      </c>
    </row>
    <row r="2" spans="1:19">
      <c r="A2" s="529" t="s">
        <v>32</v>
      </c>
      <c r="B2" s="565">
        <f>'1. key ratios '!B2</f>
        <v>44469</v>
      </c>
    </row>
    <row r="3" spans="1:19">
      <c r="A3" s="530" t="s">
        <v>717</v>
      </c>
      <c r="B3" s="538"/>
    </row>
    <row r="4" spans="1:19">
      <c r="A4" s="530"/>
      <c r="B4" s="538"/>
    </row>
    <row r="5" spans="1:19">
      <c r="A5" s="784" t="s">
        <v>718</v>
      </c>
      <c r="B5" s="784"/>
      <c r="C5" s="782" t="s">
        <v>737</v>
      </c>
      <c r="D5" s="782"/>
      <c r="E5" s="782"/>
      <c r="F5" s="782"/>
      <c r="G5" s="782"/>
      <c r="H5" s="782"/>
      <c r="I5" s="782" t="s">
        <v>739</v>
      </c>
      <c r="J5" s="782"/>
      <c r="K5" s="782"/>
      <c r="L5" s="782"/>
      <c r="M5" s="782"/>
      <c r="N5" s="783"/>
      <c r="O5" s="785" t="s">
        <v>719</v>
      </c>
      <c r="P5" s="785" t="s">
        <v>733</v>
      </c>
      <c r="Q5" s="785" t="s">
        <v>734</v>
      </c>
      <c r="R5" s="785" t="s">
        <v>738</v>
      </c>
      <c r="S5" s="785" t="s">
        <v>735</v>
      </c>
    </row>
    <row r="6" spans="1:19" ht="24" customHeight="1">
      <c r="A6" s="784"/>
      <c r="B6" s="784"/>
      <c r="C6" s="600"/>
      <c r="D6" s="599" t="s">
        <v>672</v>
      </c>
      <c r="E6" s="599" t="s">
        <v>673</v>
      </c>
      <c r="F6" s="599" t="s">
        <v>674</v>
      </c>
      <c r="G6" s="599" t="s">
        <v>675</v>
      </c>
      <c r="H6" s="599" t="s">
        <v>676</v>
      </c>
      <c r="I6" s="600"/>
      <c r="J6" s="599" t="s">
        <v>672</v>
      </c>
      <c r="K6" s="599" t="s">
        <v>673</v>
      </c>
      <c r="L6" s="599" t="s">
        <v>674</v>
      </c>
      <c r="M6" s="599" t="s">
        <v>675</v>
      </c>
      <c r="N6" s="602" t="s">
        <v>676</v>
      </c>
      <c r="O6" s="785"/>
      <c r="P6" s="785"/>
      <c r="Q6" s="785"/>
      <c r="R6" s="785"/>
      <c r="S6" s="785"/>
    </row>
    <row r="7" spans="1:19">
      <c r="A7" s="590">
        <v>1</v>
      </c>
      <c r="B7" s="594" t="s">
        <v>727</v>
      </c>
      <c r="C7" s="654">
        <v>0</v>
      </c>
      <c r="D7" s="654">
        <v>0</v>
      </c>
      <c r="E7" s="654">
        <v>0</v>
      </c>
      <c r="F7" s="654">
        <v>0</v>
      </c>
      <c r="G7" s="654">
        <v>0</v>
      </c>
      <c r="H7" s="654">
        <v>0</v>
      </c>
      <c r="I7" s="654">
        <v>0</v>
      </c>
      <c r="J7" s="654">
        <v>0</v>
      </c>
      <c r="K7" s="654">
        <v>0</v>
      </c>
      <c r="L7" s="654">
        <v>0</v>
      </c>
      <c r="M7" s="654">
        <v>0</v>
      </c>
      <c r="N7" s="654">
        <v>0</v>
      </c>
      <c r="O7" s="654">
        <v>0</v>
      </c>
      <c r="P7" s="651" t="s">
        <v>5</v>
      </c>
      <c r="Q7" s="651" t="s">
        <v>5</v>
      </c>
      <c r="R7" s="651" t="s">
        <v>5</v>
      </c>
      <c r="S7" s="647" t="s">
        <v>5</v>
      </c>
    </row>
    <row r="8" spans="1:19">
      <c r="A8" s="590">
        <v>2</v>
      </c>
      <c r="B8" s="595" t="s">
        <v>726</v>
      </c>
      <c r="C8" s="654">
        <v>52990750.459999859</v>
      </c>
      <c r="D8" s="654">
        <v>43992233.949999884</v>
      </c>
      <c r="E8" s="654">
        <v>2688898.089999998</v>
      </c>
      <c r="F8" s="654">
        <v>5644129.3800000008</v>
      </c>
      <c r="G8" s="654">
        <v>81529.570000000007</v>
      </c>
      <c r="H8" s="654">
        <v>583959.47</v>
      </c>
      <c r="I8" s="654">
        <v>3466693.0522000128</v>
      </c>
      <c r="J8" s="654">
        <v>879840.03220000549</v>
      </c>
      <c r="K8" s="654">
        <v>268889.82000000012</v>
      </c>
      <c r="L8" s="654">
        <v>1693238.9300000002</v>
      </c>
      <c r="M8" s="654">
        <v>40764.800000000003</v>
      </c>
      <c r="N8" s="654">
        <v>583959.47</v>
      </c>
      <c r="O8" s="654">
        <v>2600</v>
      </c>
      <c r="P8" s="651">
        <v>0.13179444825140482</v>
      </c>
      <c r="Q8" s="651">
        <v>0.14480995983058551</v>
      </c>
      <c r="R8" s="651">
        <v>0.11771263492007958</v>
      </c>
      <c r="S8" s="647">
        <v>81.792078462417123</v>
      </c>
    </row>
    <row r="9" spans="1:19">
      <c r="A9" s="590">
        <v>3</v>
      </c>
      <c r="B9" s="595" t="s">
        <v>725</v>
      </c>
      <c r="C9" s="654">
        <v>0</v>
      </c>
      <c r="D9" s="654">
        <v>0</v>
      </c>
      <c r="E9" s="654">
        <v>0</v>
      </c>
      <c r="F9" s="654">
        <v>0</v>
      </c>
      <c r="G9" s="654">
        <v>0</v>
      </c>
      <c r="H9" s="654">
        <v>0</v>
      </c>
      <c r="I9" s="654">
        <v>0</v>
      </c>
      <c r="J9" s="654">
        <v>0</v>
      </c>
      <c r="K9" s="654">
        <v>0</v>
      </c>
      <c r="L9" s="654">
        <v>0</v>
      </c>
      <c r="M9" s="654">
        <v>0</v>
      </c>
      <c r="N9" s="654">
        <v>0</v>
      </c>
      <c r="O9" s="654">
        <v>0</v>
      </c>
      <c r="P9" s="651" t="s">
        <v>5</v>
      </c>
      <c r="Q9" s="651" t="s">
        <v>5</v>
      </c>
      <c r="R9" s="651" t="s">
        <v>5</v>
      </c>
      <c r="S9" s="647" t="s">
        <v>5</v>
      </c>
    </row>
    <row r="10" spans="1:19">
      <c r="A10" s="590">
        <v>4</v>
      </c>
      <c r="B10" s="595" t="s">
        <v>724</v>
      </c>
      <c r="C10" s="654">
        <v>0</v>
      </c>
      <c r="D10" s="654">
        <v>0</v>
      </c>
      <c r="E10" s="654">
        <v>0</v>
      </c>
      <c r="F10" s="654">
        <v>0</v>
      </c>
      <c r="G10" s="654">
        <v>0</v>
      </c>
      <c r="H10" s="654">
        <v>0</v>
      </c>
      <c r="I10" s="654">
        <v>0</v>
      </c>
      <c r="J10" s="654">
        <v>0</v>
      </c>
      <c r="K10" s="654">
        <v>0</v>
      </c>
      <c r="L10" s="654">
        <v>0</v>
      </c>
      <c r="M10" s="654">
        <v>0</v>
      </c>
      <c r="N10" s="654">
        <v>0</v>
      </c>
      <c r="O10" s="654">
        <v>0</v>
      </c>
      <c r="P10" s="651" t="s">
        <v>5</v>
      </c>
      <c r="Q10" s="651" t="s">
        <v>5</v>
      </c>
      <c r="R10" s="651" t="s">
        <v>5</v>
      </c>
      <c r="S10" s="647" t="s">
        <v>5</v>
      </c>
    </row>
    <row r="11" spans="1:19">
      <c r="A11" s="590">
        <v>5</v>
      </c>
      <c r="B11" s="595" t="s">
        <v>723</v>
      </c>
      <c r="C11" s="654">
        <v>473861.6199999997</v>
      </c>
      <c r="D11" s="654">
        <v>425058.40999999974</v>
      </c>
      <c r="E11" s="654">
        <v>26522.059999999994</v>
      </c>
      <c r="F11" s="654">
        <v>2477.85</v>
      </c>
      <c r="G11" s="654">
        <v>0</v>
      </c>
      <c r="H11" s="654">
        <v>19803.299999999996</v>
      </c>
      <c r="I11" s="654">
        <v>31674.094800005078</v>
      </c>
      <c r="J11" s="654">
        <v>8501.2477999999974</v>
      </c>
      <c r="K11" s="654">
        <v>2626.1970000050674</v>
      </c>
      <c r="L11" s="654">
        <v>743.34999999999991</v>
      </c>
      <c r="M11" s="654">
        <v>0</v>
      </c>
      <c r="N11" s="654">
        <v>19803.299999999996</v>
      </c>
      <c r="O11" s="654">
        <v>761</v>
      </c>
      <c r="P11" s="651">
        <v>0.16</v>
      </c>
      <c r="Q11" s="651">
        <v>0.17301551157918069</v>
      </c>
      <c r="R11" s="651">
        <v>0.15935349564710488</v>
      </c>
      <c r="S11" s="647">
        <v>11.980136220640388</v>
      </c>
    </row>
    <row r="12" spans="1:19">
      <c r="A12" s="590">
        <v>6</v>
      </c>
      <c r="B12" s="595" t="s">
        <v>722</v>
      </c>
      <c r="C12" s="654">
        <v>396186.4099999998</v>
      </c>
      <c r="D12" s="654">
        <v>297939.68999999977</v>
      </c>
      <c r="E12" s="654">
        <v>17117.739999999998</v>
      </c>
      <c r="F12" s="654">
        <v>23787.75</v>
      </c>
      <c r="G12" s="654">
        <v>4804.3599999999997</v>
      </c>
      <c r="H12" s="654">
        <v>52536.87</v>
      </c>
      <c r="I12" s="654">
        <v>69746.002999999968</v>
      </c>
      <c r="J12" s="654">
        <v>5958.85</v>
      </c>
      <c r="K12" s="654">
        <v>1711.7829999999997</v>
      </c>
      <c r="L12" s="654">
        <v>7136.3199999999988</v>
      </c>
      <c r="M12" s="654">
        <v>2402.1799999999998</v>
      </c>
      <c r="N12" s="654">
        <v>52536.87</v>
      </c>
      <c r="O12" s="654">
        <v>408</v>
      </c>
      <c r="P12" s="651">
        <v>0.26</v>
      </c>
      <c r="Q12" s="651">
        <v>0.32202191773065708</v>
      </c>
      <c r="R12" s="651">
        <v>0.22768844797074206</v>
      </c>
      <c r="S12" s="647">
        <v>64.397762979805421</v>
      </c>
    </row>
    <row r="13" spans="1:19">
      <c r="A13" s="590">
        <v>7</v>
      </c>
      <c r="B13" s="595" t="s">
        <v>721</v>
      </c>
      <c r="C13" s="654">
        <v>79984957.470000029</v>
      </c>
      <c r="D13" s="654">
        <v>64841977.969999991</v>
      </c>
      <c r="E13" s="654">
        <v>3081813.35</v>
      </c>
      <c r="F13" s="654">
        <v>12061166.149999999</v>
      </c>
      <c r="G13" s="654">
        <v>0</v>
      </c>
      <c r="H13" s="654">
        <v>0</v>
      </c>
      <c r="I13" s="654">
        <v>5223370.9400000023</v>
      </c>
      <c r="J13" s="654">
        <v>1296839.7000000014</v>
      </c>
      <c r="K13" s="654">
        <v>308181.34000000003</v>
      </c>
      <c r="L13" s="654">
        <v>3618349.9000000004</v>
      </c>
      <c r="M13" s="654">
        <v>0</v>
      </c>
      <c r="N13" s="654">
        <v>0</v>
      </c>
      <c r="O13" s="654">
        <v>883</v>
      </c>
      <c r="P13" s="651">
        <v>7.8237566516996968E-2</v>
      </c>
      <c r="Q13" s="651">
        <v>8.2347983643344169E-2</v>
      </c>
      <c r="R13" s="651">
        <v>8.2342355698623304E-2</v>
      </c>
      <c r="S13" s="647">
        <v>141.55934225335784</v>
      </c>
    </row>
    <row r="14" spans="1:19">
      <c r="A14" s="603">
        <v>7.1</v>
      </c>
      <c r="B14" s="596" t="s">
        <v>730</v>
      </c>
      <c r="C14" s="654">
        <v>60962618.639999993</v>
      </c>
      <c r="D14" s="654">
        <v>49925934.119999997</v>
      </c>
      <c r="E14" s="654">
        <v>2653332.67</v>
      </c>
      <c r="F14" s="654">
        <v>8383351.8500000015</v>
      </c>
      <c r="G14" s="654">
        <v>0</v>
      </c>
      <c r="H14" s="654">
        <v>0</v>
      </c>
      <c r="I14" s="654">
        <v>3778857.6000000006</v>
      </c>
      <c r="J14" s="654">
        <v>998518.73000000068</v>
      </c>
      <c r="K14" s="654">
        <v>265333.27</v>
      </c>
      <c r="L14" s="654">
        <v>2515005.6000000006</v>
      </c>
      <c r="M14" s="654">
        <v>0</v>
      </c>
      <c r="N14" s="654">
        <v>0</v>
      </c>
      <c r="O14" s="654">
        <v>532</v>
      </c>
      <c r="P14" s="651">
        <v>7.7732340297014965E-2</v>
      </c>
      <c r="Q14" s="651">
        <v>8.1836048192414773E-2</v>
      </c>
      <c r="R14" s="651">
        <v>7.9152334640738453E-2</v>
      </c>
      <c r="S14" s="647">
        <v>144.14009122217621</v>
      </c>
    </row>
    <row r="15" spans="1:19">
      <c r="A15" s="603">
        <v>7.2</v>
      </c>
      <c r="B15" s="596" t="s">
        <v>732</v>
      </c>
      <c r="C15" s="654">
        <v>4828899.2599999988</v>
      </c>
      <c r="D15" s="654">
        <v>3904156.6300000004</v>
      </c>
      <c r="E15" s="654">
        <v>41798.120000000003</v>
      </c>
      <c r="F15" s="654">
        <v>882944.51</v>
      </c>
      <c r="G15" s="654">
        <v>0</v>
      </c>
      <c r="H15" s="654">
        <v>0</v>
      </c>
      <c r="I15" s="654">
        <v>347146.3000000001</v>
      </c>
      <c r="J15" s="654">
        <v>78083.14</v>
      </c>
      <c r="K15" s="654">
        <v>4179.8100000000004</v>
      </c>
      <c r="L15" s="654">
        <v>264883.34999999998</v>
      </c>
      <c r="M15" s="654">
        <v>0</v>
      </c>
      <c r="N15" s="654">
        <v>0</v>
      </c>
      <c r="O15" s="654">
        <v>55</v>
      </c>
      <c r="P15" s="651">
        <v>0.11718595210517621</v>
      </c>
      <c r="Q15" s="651">
        <v>0.12354691871460392</v>
      </c>
      <c r="R15" s="651">
        <v>9.3035346397969829E-2</v>
      </c>
      <c r="S15" s="647">
        <v>138.22196438552336</v>
      </c>
    </row>
    <row r="16" spans="1:19">
      <c r="A16" s="603">
        <v>7.3</v>
      </c>
      <c r="B16" s="596" t="s">
        <v>729</v>
      </c>
      <c r="C16" s="654">
        <v>14193439.570000002</v>
      </c>
      <c r="D16" s="654">
        <v>11011887.220000001</v>
      </c>
      <c r="E16" s="654">
        <v>386682.55999999994</v>
      </c>
      <c r="F16" s="654">
        <v>2794869.7899999996</v>
      </c>
      <c r="G16" s="654">
        <v>0</v>
      </c>
      <c r="H16" s="654">
        <v>0</v>
      </c>
      <c r="I16" s="654">
        <v>1097367.0400000005</v>
      </c>
      <c r="J16" s="654">
        <v>220237.82999999993</v>
      </c>
      <c r="K16" s="654">
        <v>38668.259999999995</v>
      </c>
      <c r="L16" s="654">
        <v>838460.95</v>
      </c>
      <c r="M16" s="654">
        <v>0</v>
      </c>
      <c r="N16" s="654">
        <v>0</v>
      </c>
      <c r="O16" s="654">
        <v>296</v>
      </c>
      <c r="P16" s="651">
        <v>7.1889655867187444E-2</v>
      </c>
      <c r="Q16" s="651">
        <v>7.5514447716299768E-2</v>
      </c>
      <c r="R16" s="651">
        <v>9.2405924971292921E-2</v>
      </c>
      <c r="S16" s="647">
        <v>131.6101433309351</v>
      </c>
    </row>
    <row r="17" spans="1:19">
      <c r="A17" s="590">
        <v>8</v>
      </c>
      <c r="B17" s="595" t="s">
        <v>728</v>
      </c>
      <c r="C17" s="654">
        <v>0</v>
      </c>
      <c r="D17" s="654">
        <v>0</v>
      </c>
      <c r="E17" s="654">
        <v>0</v>
      </c>
      <c r="F17" s="654">
        <v>0</v>
      </c>
      <c r="G17" s="654">
        <v>0</v>
      </c>
      <c r="H17" s="654">
        <v>0</v>
      </c>
      <c r="I17" s="654">
        <v>0</v>
      </c>
      <c r="J17" s="654">
        <v>0</v>
      </c>
      <c r="K17" s="654">
        <v>0</v>
      </c>
      <c r="L17" s="654">
        <v>0</v>
      </c>
      <c r="M17" s="654">
        <v>0</v>
      </c>
      <c r="N17" s="654">
        <v>0</v>
      </c>
      <c r="O17" s="654">
        <v>0</v>
      </c>
      <c r="P17" s="651" t="s">
        <v>5</v>
      </c>
      <c r="Q17" s="651" t="s">
        <v>5</v>
      </c>
      <c r="R17" s="651" t="s">
        <v>5</v>
      </c>
      <c r="S17" s="647" t="s">
        <v>5</v>
      </c>
    </row>
    <row r="18" spans="1:19">
      <c r="A18" s="592">
        <v>9</v>
      </c>
      <c r="B18" s="597" t="s">
        <v>720</v>
      </c>
      <c r="C18" s="655">
        <v>0</v>
      </c>
      <c r="D18" s="655">
        <v>0</v>
      </c>
      <c r="E18" s="655">
        <v>0</v>
      </c>
      <c r="F18" s="655">
        <v>0</v>
      </c>
      <c r="G18" s="655">
        <v>0</v>
      </c>
      <c r="H18" s="655">
        <v>0</v>
      </c>
      <c r="I18" s="655">
        <v>0</v>
      </c>
      <c r="J18" s="655">
        <v>0</v>
      </c>
      <c r="K18" s="655">
        <v>0</v>
      </c>
      <c r="L18" s="655">
        <v>0</v>
      </c>
      <c r="M18" s="655">
        <v>0</v>
      </c>
      <c r="N18" s="655">
        <v>0</v>
      </c>
      <c r="O18" s="655">
        <v>0</v>
      </c>
      <c r="P18" s="652" t="s">
        <v>5</v>
      </c>
      <c r="Q18" s="652" t="s">
        <v>5</v>
      </c>
      <c r="R18" s="652" t="s">
        <v>5</v>
      </c>
      <c r="S18" s="648" t="s">
        <v>5</v>
      </c>
    </row>
    <row r="19" spans="1:19">
      <c r="A19" s="593">
        <v>10</v>
      </c>
      <c r="B19" s="598" t="s">
        <v>731</v>
      </c>
      <c r="C19" s="649">
        <v>133845755.95999989</v>
      </c>
      <c r="D19" s="649">
        <v>109557210.01999986</v>
      </c>
      <c r="E19" s="649">
        <v>5814351.2399999984</v>
      </c>
      <c r="F19" s="649">
        <v>17731561.129999999</v>
      </c>
      <c r="G19" s="649">
        <v>86333.930000000008</v>
      </c>
      <c r="H19" s="649">
        <v>656299.64</v>
      </c>
      <c r="I19" s="649">
        <v>8791484.0900000203</v>
      </c>
      <c r="J19" s="649">
        <v>2191139.8300000066</v>
      </c>
      <c r="K19" s="649">
        <v>581409.14000000525</v>
      </c>
      <c r="L19" s="649">
        <v>5319468.5000000009</v>
      </c>
      <c r="M19" s="649">
        <v>43166.98</v>
      </c>
      <c r="N19" s="649">
        <v>656299.64</v>
      </c>
      <c r="O19" s="649">
        <v>4652</v>
      </c>
      <c r="P19" s="653">
        <v>9.6646097808036652E-2</v>
      </c>
      <c r="Q19" s="653">
        <v>0.10378328614741057</v>
      </c>
      <c r="R19" s="653">
        <v>9.7048645007877563E-2</v>
      </c>
      <c r="S19" s="650">
        <v>117.20978317007982</v>
      </c>
    </row>
    <row r="20" spans="1:19" ht="25.5">
      <c r="A20" s="603">
        <v>10.1</v>
      </c>
      <c r="B20" s="596" t="s">
        <v>736</v>
      </c>
      <c r="C20" s="601"/>
      <c r="D20" s="601"/>
      <c r="E20" s="601"/>
      <c r="F20" s="601"/>
      <c r="G20" s="601"/>
      <c r="H20" s="601"/>
      <c r="I20" s="601"/>
      <c r="J20" s="601"/>
      <c r="K20" s="601"/>
      <c r="L20" s="601"/>
      <c r="M20" s="601"/>
      <c r="N20" s="601"/>
      <c r="O20" s="591"/>
      <c r="P20" s="591"/>
      <c r="Q20" s="591"/>
      <c r="R20" s="591"/>
      <c r="S20" s="591"/>
    </row>
  </sheetData>
  <mergeCells count="8">
    <mergeCell ref="C5:H5"/>
    <mergeCell ref="I5:N5"/>
    <mergeCell ref="A5:B6"/>
    <mergeCell ref="S5:S6"/>
    <mergeCell ref="R5:R6"/>
    <mergeCell ref="Q5:Q6"/>
    <mergeCell ref="P5:P6"/>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workbookViewId="0">
      <pane xSplit="1" ySplit="5" topLeftCell="B6" activePane="bottomRight" state="frozen"/>
      <selection activeCell="B9" sqref="B9"/>
      <selection pane="topRight" activeCell="B9" sqref="B9"/>
      <selection pane="bottomLeft" activeCell="B9" sqref="B9"/>
      <selection pane="bottomRight" activeCell="C7" sqref="C7:H41"/>
    </sheetView>
  </sheetViews>
  <sheetFormatPr defaultColWidth="9.28515625" defaultRowHeight="14.25"/>
  <cols>
    <col min="1" max="1" width="9.5703125" style="4" bestFit="1" customWidth="1"/>
    <col min="2" max="2" width="55.28515625" style="4" bestFit="1" customWidth="1"/>
    <col min="3" max="3" width="11.7109375" style="4" customWidth="1"/>
    <col min="4" max="4" width="13.28515625" style="4" customWidth="1"/>
    <col min="5" max="5" width="14.5703125" style="4" customWidth="1"/>
    <col min="6" max="6" width="11.7109375" style="4" customWidth="1"/>
    <col min="7" max="7" width="13.7109375" style="4" customWidth="1"/>
    <col min="8" max="8" width="14.5703125" style="4" customWidth="1"/>
    <col min="9" max="16384" width="9.28515625" style="5"/>
  </cols>
  <sheetData>
    <row r="1" spans="1:8">
      <c r="A1" s="2" t="s">
        <v>31</v>
      </c>
      <c r="B1" s="4" t="str">
        <f>'Info '!C2</f>
        <v>JSC " Halyk Bank Georgia"</v>
      </c>
    </row>
    <row r="2" spans="1:8">
      <c r="A2" s="2" t="s">
        <v>32</v>
      </c>
      <c r="B2" s="482">
        <f>'1. key ratios '!B2</f>
        <v>44469</v>
      </c>
    </row>
    <row r="3" spans="1:8">
      <c r="A3" s="2"/>
    </row>
    <row r="4" spans="1:8" ht="15" thickBot="1">
      <c r="A4" s="23" t="s">
        <v>33</v>
      </c>
      <c r="B4" s="24" t="s">
        <v>34</v>
      </c>
      <c r="C4" s="23"/>
      <c r="D4" s="25"/>
      <c r="E4" s="25"/>
      <c r="F4" s="26"/>
      <c r="G4" s="26"/>
      <c r="H4" s="27" t="s">
        <v>74</v>
      </c>
    </row>
    <row r="5" spans="1:8">
      <c r="A5" s="28"/>
      <c r="B5" s="29"/>
      <c r="C5" s="680" t="s">
        <v>69</v>
      </c>
      <c r="D5" s="681"/>
      <c r="E5" s="682"/>
      <c r="F5" s="680" t="s">
        <v>73</v>
      </c>
      <c r="G5" s="681"/>
      <c r="H5" s="683"/>
    </row>
    <row r="6" spans="1:8">
      <c r="A6" s="30" t="s">
        <v>7</v>
      </c>
      <c r="B6" s="31" t="s">
        <v>35</v>
      </c>
      <c r="C6" s="32" t="s">
        <v>70</v>
      </c>
      <c r="D6" s="32" t="s">
        <v>71</v>
      </c>
      <c r="E6" s="32" t="s">
        <v>72</v>
      </c>
      <c r="F6" s="32" t="s">
        <v>70</v>
      </c>
      <c r="G6" s="32" t="s">
        <v>71</v>
      </c>
      <c r="H6" s="33" t="s">
        <v>72</v>
      </c>
    </row>
    <row r="7" spans="1:8">
      <c r="A7" s="30">
        <v>1</v>
      </c>
      <c r="B7" s="34" t="s">
        <v>36</v>
      </c>
      <c r="C7" s="35">
        <v>6252754</v>
      </c>
      <c r="D7" s="35">
        <v>7107325</v>
      </c>
      <c r="E7" s="36">
        <f>C7+D7</f>
        <v>13360079</v>
      </c>
      <c r="F7" s="37">
        <v>4789321</v>
      </c>
      <c r="G7" s="38">
        <v>5332351</v>
      </c>
      <c r="H7" s="39">
        <f>F7+G7</f>
        <v>10121672</v>
      </c>
    </row>
    <row r="8" spans="1:8">
      <c r="A8" s="30">
        <v>2</v>
      </c>
      <c r="B8" s="34" t="s">
        <v>37</v>
      </c>
      <c r="C8" s="35">
        <v>10426656</v>
      </c>
      <c r="D8" s="35">
        <v>129136206</v>
      </c>
      <c r="E8" s="36">
        <f t="shared" ref="E8:E19" si="0">C8+D8</f>
        <v>139562862</v>
      </c>
      <c r="F8" s="37">
        <v>8566590</v>
      </c>
      <c r="G8" s="38">
        <v>49609184</v>
      </c>
      <c r="H8" s="39">
        <f t="shared" ref="H8:H40" si="1">F8+G8</f>
        <v>58175774</v>
      </c>
    </row>
    <row r="9" spans="1:8">
      <c r="A9" s="30">
        <v>3</v>
      </c>
      <c r="B9" s="34" t="s">
        <v>38</v>
      </c>
      <c r="C9" s="35">
        <v>22436352</v>
      </c>
      <c r="D9" s="35">
        <v>15061394.000000002</v>
      </c>
      <c r="E9" s="36">
        <f t="shared" si="0"/>
        <v>37497746</v>
      </c>
      <c r="F9" s="37">
        <v>19877529</v>
      </c>
      <c r="G9" s="38">
        <v>10954920</v>
      </c>
      <c r="H9" s="39">
        <f t="shared" si="1"/>
        <v>30832449</v>
      </c>
    </row>
    <row r="10" spans="1:8">
      <c r="A10" s="30">
        <v>4</v>
      </c>
      <c r="B10" s="34" t="s">
        <v>39</v>
      </c>
      <c r="C10" s="35">
        <v>0</v>
      </c>
      <c r="D10" s="35">
        <v>0</v>
      </c>
      <c r="E10" s="36">
        <f t="shared" si="0"/>
        <v>0</v>
      </c>
      <c r="F10" s="37">
        <v>0</v>
      </c>
      <c r="G10" s="38">
        <v>0</v>
      </c>
      <c r="H10" s="39">
        <f t="shared" si="1"/>
        <v>0</v>
      </c>
    </row>
    <row r="11" spans="1:8">
      <c r="A11" s="30">
        <v>5</v>
      </c>
      <c r="B11" s="34" t="s">
        <v>40</v>
      </c>
      <c r="C11" s="35">
        <v>16596916</v>
      </c>
      <c r="D11" s="35">
        <v>0</v>
      </c>
      <c r="E11" s="36">
        <f t="shared" si="0"/>
        <v>16596916</v>
      </c>
      <c r="F11" s="37">
        <v>16584388</v>
      </c>
      <c r="G11" s="38">
        <v>0</v>
      </c>
      <c r="H11" s="39">
        <f t="shared" si="1"/>
        <v>16584388</v>
      </c>
    </row>
    <row r="12" spans="1:8">
      <c r="A12" s="30">
        <v>6.1</v>
      </c>
      <c r="B12" s="40" t="s">
        <v>41</v>
      </c>
      <c r="C12" s="35">
        <v>176753411.59</v>
      </c>
      <c r="D12" s="35">
        <v>453994698.41000003</v>
      </c>
      <c r="E12" s="36">
        <f t="shared" si="0"/>
        <v>630748110</v>
      </c>
      <c r="F12" s="37">
        <v>118250346.11000001</v>
      </c>
      <c r="G12" s="38">
        <v>366337387.88999999</v>
      </c>
      <c r="H12" s="39">
        <f t="shared" si="1"/>
        <v>484587734</v>
      </c>
    </row>
    <row r="13" spans="1:8">
      <c r="A13" s="30">
        <v>6.2</v>
      </c>
      <c r="B13" s="40" t="s">
        <v>42</v>
      </c>
      <c r="C13" s="35">
        <v>-9864065.0000000019</v>
      </c>
      <c r="D13" s="35">
        <v>-28497576</v>
      </c>
      <c r="E13" s="36">
        <f t="shared" si="0"/>
        <v>-38361641</v>
      </c>
      <c r="F13" s="37">
        <v>-23776628</v>
      </c>
      <c r="G13" s="38">
        <v>-22458108</v>
      </c>
      <c r="H13" s="39">
        <f t="shared" si="1"/>
        <v>-46234736</v>
      </c>
    </row>
    <row r="14" spans="1:8" ht="15.75">
      <c r="A14" s="30">
        <v>6</v>
      </c>
      <c r="B14" s="34" t="s">
        <v>43</v>
      </c>
      <c r="C14" s="619">
        <f>C12+C13</f>
        <v>166889346.59</v>
      </c>
      <c r="D14" s="619">
        <f t="shared" ref="D14:H14" si="2">D12+D13</f>
        <v>425497122.41000003</v>
      </c>
      <c r="E14" s="619">
        <f t="shared" si="2"/>
        <v>592386469</v>
      </c>
      <c r="F14" s="619">
        <f t="shared" si="2"/>
        <v>94473718.110000014</v>
      </c>
      <c r="G14" s="619">
        <f t="shared" si="2"/>
        <v>343879279.88999999</v>
      </c>
      <c r="H14" s="619">
        <f t="shared" si="2"/>
        <v>438352998</v>
      </c>
    </row>
    <row r="15" spans="1:8">
      <c r="A15" s="30">
        <v>7</v>
      </c>
      <c r="B15" s="34" t="s">
        <v>44</v>
      </c>
      <c r="C15" s="35">
        <v>2295595</v>
      </c>
      <c r="D15" s="35">
        <v>4512120</v>
      </c>
      <c r="E15" s="36">
        <f t="shared" si="0"/>
        <v>6807715</v>
      </c>
      <c r="F15" s="37">
        <v>2862415</v>
      </c>
      <c r="G15" s="38">
        <v>7055128</v>
      </c>
      <c r="H15" s="39">
        <f t="shared" si="1"/>
        <v>9917543</v>
      </c>
    </row>
    <row r="16" spans="1:8">
      <c r="A16" s="30">
        <v>8</v>
      </c>
      <c r="B16" s="34" t="s">
        <v>199</v>
      </c>
      <c r="C16" s="35">
        <v>7916742.4400000004</v>
      </c>
      <c r="D16" s="35">
        <v>0</v>
      </c>
      <c r="E16" s="36">
        <f t="shared" si="0"/>
        <v>7916742.4400000004</v>
      </c>
      <c r="F16" s="37">
        <v>10492673</v>
      </c>
      <c r="G16" s="38">
        <v>0</v>
      </c>
      <c r="H16" s="39">
        <f t="shared" si="1"/>
        <v>10492673</v>
      </c>
    </row>
    <row r="17" spans="1:8">
      <c r="A17" s="30">
        <v>9</v>
      </c>
      <c r="B17" s="34" t="s">
        <v>45</v>
      </c>
      <c r="C17" s="35">
        <v>54000</v>
      </c>
      <c r="D17" s="35">
        <v>0</v>
      </c>
      <c r="E17" s="36">
        <f t="shared" si="0"/>
        <v>54000</v>
      </c>
      <c r="F17" s="37">
        <v>54000</v>
      </c>
      <c r="G17" s="38">
        <v>0</v>
      </c>
      <c r="H17" s="39">
        <f t="shared" si="1"/>
        <v>54000</v>
      </c>
    </row>
    <row r="18" spans="1:8">
      <c r="A18" s="30">
        <v>10</v>
      </c>
      <c r="B18" s="34" t="s">
        <v>46</v>
      </c>
      <c r="C18" s="35">
        <v>20707120</v>
      </c>
      <c r="D18" s="35">
        <v>0</v>
      </c>
      <c r="E18" s="36">
        <f t="shared" si="0"/>
        <v>20707120</v>
      </c>
      <c r="F18" s="37">
        <v>20959554</v>
      </c>
      <c r="G18" s="38">
        <v>0</v>
      </c>
      <c r="H18" s="39">
        <f t="shared" si="1"/>
        <v>20959554</v>
      </c>
    </row>
    <row r="19" spans="1:8">
      <c r="A19" s="30">
        <v>11</v>
      </c>
      <c r="B19" s="34" t="s">
        <v>47</v>
      </c>
      <c r="C19" s="35">
        <v>7393986.5899999142</v>
      </c>
      <c r="D19" s="35">
        <v>4407412</v>
      </c>
      <c r="E19" s="36">
        <f t="shared" si="0"/>
        <v>11801398.589999914</v>
      </c>
      <c r="F19" s="37">
        <v>5865591.0799999237</v>
      </c>
      <c r="G19" s="38">
        <v>2850573</v>
      </c>
      <c r="H19" s="39">
        <f t="shared" si="1"/>
        <v>8716164.0799999237</v>
      </c>
    </row>
    <row r="20" spans="1:8">
      <c r="A20" s="30">
        <v>12</v>
      </c>
      <c r="B20" s="42" t="s">
        <v>48</v>
      </c>
      <c r="C20" s="36">
        <f>SUM(C7:C11)+SUM(C14:C19)</f>
        <v>260969468.61999992</v>
      </c>
      <c r="D20" s="36">
        <f>SUM(D7:D11)+SUM(D14:D19)</f>
        <v>585721579.41000009</v>
      </c>
      <c r="E20" s="36">
        <f>C20+D20</f>
        <v>846691048.02999997</v>
      </c>
      <c r="F20" s="36">
        <f>SUM(F7:F11)+SUM(F14:F19)</f>
        <v>184525779.18999994</v>
      </c>
      <c r="G20" s="36">
        <f>SUM(G7:G11)+SUM(G14:G19)</f>
        <v>419681435.88999999</v>
      </c>
      <c r="H20" s="39">
        <f t="shared" si="1"/>
        <v>604207215.07999992</v>
      </c>
    </row>
    <row r="21" spans="1:8">
      <c r="A21" s="30"/>
      <c r="B21" s="31" t="s">
        <v>49</v>
      </c>
      <c r="C21" s="43"/>
      <c r="D21" s="43"/>
      <c r="E21" s="43"/>
      <c r="F21" s="44"/>
      <c r="G21" s="45"/>
      <c r="H21" s="46"/>
    </row>
    <row r="22" spans="1:8">
      <c r="A22" s="30">
        <v>13</v>
      </c>
      <c r="B22" s="34" t="s">
        <v>50</v>
      </c>
      <c r="C22" s="35">
        <v>0</v>
      </c>
      <c r="D22" s="35">
        <v>60687964</v>
      </c>
      <c r="E22" s="36">
        <f>C22+D22</f>
        <v>60687964</v>
      </c>
      <c r="F22" s="37">
        <v>0</v>
      </c>
      <c r="G22" s="38">
        <v>106341711</v>
      </c>
      <c r="H22" s="39">
        <f t="shared" si="1"/>
        <v>106341711</v>
      </c>
    </row>
    <row r="23" spans="1:8">
      <c r="A23" s="30">
        <v>14</v>
      </c>
      <c r="B23" s="34" t="s">
        <v>51</v>
      </c>
      <c r="C23" s="35">
        <v>90915743.710000023</v>
      </c>
      <c r="D23" s="35">
        <v>77856601.229999989</v>
      </c>
      <c r="E23" s="36">
        <f t="shared" ref="E23:E40" si="3">C23+D23</f>
        <v>168772344.94</v>
      </c>
      <c r="F23" s="37">
        <v>42858247.189999983</v>
      </c>
      <c r="G23" s="38">
        <v>35106132.879999995</v>
      </c>
      <c r="H23" s="39">
        <f t="shared" si="1"/>
        <v>77964380.069999978</v>
      </c>
    </row>
    <row r="24" spans="1:8">
      <c r="A24" s="30">
        <v>15</v>
      </c>
      <c r="B24" s="34" t="s">
        <v>52</v>
      </c>
      <c r="C24" s="35">
        <v>7051338.8900000015</v>
      </c>
      <c r="D24" s="35">
        <v>13928780.949999999</v>
      </c>
      <c r="E24" s="36">
        <f t="shared" si="3"/>
        <v>20980119.84</v>
      </c>
      <c r="F24" s="37">
        <v>3826662.1000000006</v>
      </c>
      <c r="G24" s="38">
        <v>7619585.8900000015</v>
      </c>
      <c r="H24" s="39">
        <f t="shared" si="1"/>
        <v>11446247.990000002</v>
      </c>
    </row>
    <row r="25" spans="1:8">
      <c r="A25" s="30">
        <v>16</v>
      </c>
      <c r="B25" s="34" t="s">
        <v>53</v>
      </c>
      <c r="C25" s="35">
        <v>40649534.089999996</v>
      </c>
      <c r="D25" s="35">
        <v>49169301.720000021</v>
      </c>
      <c r="E25" s="36">
        <f t="shared" si="3"/>
        <v>89818835.810000017</v>
      </c>
      <c r="F25" s="37">
        <v>26658664.09</v>
      </c>
      <c r="G25" s="38">
        <v>34196965.929999992</v>
      </c>
      <c r="H25" s="39">
        <f t="shared" si="1"/>
        <v>60855630.019999996</v>
      </c>
    </row>
    <row r="26" spans="1:8">
      <c r="A26" s="30">
        <v>17</v>
      </c>
      <c r="B26" s="34" t="s">
        <v>54</v>
      </c>
      <c r="C26" s="43">
        <v>0</v>
      </c>
      <c r="D26" s="43">
        <v>0</v>
      </c>
      <c r="E26" s="36">
        <f t="shared" si="3"/>
        <v>0</v>
      </c>
      <c r="F26" s="44">
        <v>0</v>
      </c>
      <c r="G26" s="45">
        <v>0</v>
      </c>
      <c r="H26" s="39">
        <f t="shared" si="1"/>
        <v>0</v>
      </c>
    </row>
    <row r="27" spans="1:8">
      <c r="A27" s="30">
        <v>18</v>
      </c>
      <c r="B27" s="34" t="s">
        <v>55</v>
      </c>
      <c r="C27" s="35">
        <v>0</v>
      </c>
      <c r="D27" s="35">
        <v>338744970</v>
      </c>
      <c r="E27" s="36">
        <f t="shared" si="3"/>
        <v>338744970</v>
      </c>
      <c r="F27" s="37">
        <v>0</v>
      </c>
      <c r="G27" s="38">
        <v>208826900</v>
      </c>
      <c r="H27" s="39">
        <f t="shared" si="1"/>
        <v>208826900</v>
      </c>
    </row>
    <row r="28" spans="1:8">
      <c r="A28" s="30">
        <v>19</v>
      </c>
      <c r="B28" s="34" t="s">
        <v>56</v>
      </c>
      <c r="C28" s="35">
        <v>754981</v>
      </c>
      <c r="D28" s="35">
        <v>6853922</v>
      </c>
      <c r="E28" s="36">
        <f t="shared" si="3"/>
        <v>7608903</v>
      </c>
      <c r="F28" s="37">
        <v>441804</v>
      </c>
      <c r="G28" s="38">
        <v>4392083</v>
      </c>
      <c r="H28" s="39">
        <f t="shared" si="1"/>
        <v>4833887</v>
      </c>
    </row>
    <row r="29" spans="1:8">
      <c r="A29" s="30">
        <v>20</v>
      </c>
      <c r="B29" s="34" t="s">
        <v>57</v>
      </c>
      <c r="C29" s="35">
        <v>6893636.4400000013</v>
      </c>
      <c r="D29" s="35">
        <v>10985217</v>
      </c>
      <c r="E29" s="36">
        <f t="shared" si="3"/>
        <v>17878853.440000001</v>
      </c>
      <c r="F29" s="37">
        <v>5389372</v>
      </c>
      <c r="G29" s="38">
        <v>4027688</v>
      </c>
      <c r="H29" s="39">
        <f t="shared" si="1"/>
        <v>9417060</v>
      </c>
    </row>
    <row r="30" spans="1:8">
      <c r="A30" s="30">
        <v>21</v>
      </c>
      <c r="B30" s="34" t="s">
        <v>58</v>
      </c>
      <c r="C30" s="35">
        <v>0</v>
      </c>
      <c r="D30" s="35">
        <v>31228000</v>
      </c>
      <c r="E30" s="36">
        <f t="shared" si="3"/>
        <v>31228000</v>
      </c>
      <c r="F30" s="37">
        <v>0</v>
      </c>
      <c r="G30" s="38">
        <v>32878000</v>
      </c>
      <c r="H30" s="39">
        <f t="shared" si="1"/>
        <v>32878000</v>
      </c>
    </row>
    <row r="31" spans="1:8">
      <c r="A31" s="30">
        <v>22</v>
      </c>
      <c r="B31" s="42" t="s">
        <v>59</v>
      </c>
      <c r="C31" s="36">
        <f>SUM(C22:C30)</f>
        <v>146265234.13000003</v>
      </c>
      <c r="D31" s="36">
        <f>SUM(D22:D30)</f>
        <v>589454756.89999998</v>
      </c>
      <c r="E31" s="36">
        <f>C31+D31</f>
        <v>735719991.02999997</v>
      </c>
      <c r="F31" s="36">
        <f>SUM(F22:F30)</f>
        <v>79174749.37999998</v>
      </c>
      <c r="G31" s="36">
        <f>SUM(G22:G30)</f>
        <v>433389066.69999999</v>
      </c>
      <c r="H31" s="39">
        <f t="shared" si="1"/>
        <v>512563816.07999998</v>
      </c>
    </row>
    <row r="32" spans="1:8">
      <c r="A32" s="30"/>
      <c r="B32" s="31" t="s">
        <v>60</v>
      </c>
      <c r="C32" s="43"/>
      <c r="D32" s="43"/>
      <c r="E32" s="35"/>
      <c r="F32" s="44"/>
      <c r="G32" s="45"/>
      <c r="H32" s="46"/>
    </row>
    <row r="33" spans="1:8">
      <c r="A33" s="30">
        <v>23</v>
      </c>
      <c r="B33" s="34" t="s">
        <v>61</v>
      </c>
      <c r="C33" s="35">
        <v>76000000</v>
      </c>
      <c r="D33" s="43">
        <v>0</v>
      </c>
      <c r="E33" s="36">
        <f t="shared" si="3"/>
        <v>76000000</v>
      </c>
      <c r="F33" s="37">
        <v>76000000</v>
      </c>
      <c r="G33" s="45">
        <v>0</v>
      </c>
      <c r="H33" s="39">
        <f t="shared" si="1"/>
        <v>76000000</v>
      </c>
    </row>
    <row r="34" spans="1:8">
      <c r="A34" s="30">
        <v>24</v>
      </c>
      <c r="B34" s="34" t="s">
        <v>62</v>
      </c>
      <c r="C34" s="35">
        <v>0</v>
      </c>
      <c r="D34" s="43">
        <v>0</v>
      </c>
      <c r="E34" s="36">
        <f t="shared" si="3"/>
        <v>0</v>
      </c>
      <c r="F34" s="37">
        <v>0</v>
      </c>
      <c r="G34" s="45">
        <v>0</v>
      </c>
      <c r="H34" s="39">
        <f t="shared" si="1"/>
        <v>0</v>
      </c>
    </row>
    <row r="35" spans="1:8">
      <c r="A35" s="30">
        <v>25</v>
      </c>
      <c r="B35" s="41" t="s">
        <v>63</v>
      </c>
      <c r="C35" s="35">
        <v>0</v>
      </c>
      <c r="D35" s="43">
        <v>0</v>
      </c>
      <c r="E35" s="36">
        <f t="shared" si="3"/>
        <v>0</v>
      </c>
      <c r="F35" s="37">
        <v>0</v>
      </c>
      <c r="G35" s="45">
        <v>0</v>
      </c>
      <c r="H35" s="39">
        <f t="shared" si="1"/>
        <v>0</v>
      </c>
    </row>
    <row r="36" spans="1:8">
      <c r="A36" s="30">
        <v>26</v>
      </c>
      <c r="B36" s="34" t="s">
        <v>64</v>
      </c>
      <c r="C36" s="35">
        <v>0</v>
      </c>
      <c r="D36" s="43">
        <v>0</v>
      </c>
      <c r="E36" s="36">
        <f t="shared" si="3"/>
        <v>0</v>
      </c>
      <c r="F36" s="37">
        <v>0</v>
      </c>
      <c r="G36" s="45">
        <v>0</v>
      </c>
      <c r="H36" s="39">
        <f t="shared" si="1"/>
        <v>0</v>
      </c>
    </row>
    <row r="37" spans="1:8">
      <c r="A37" s="30">
        <v>27</v>
      </c>
      <c r="B37" s="34" t="s">
        <v>65</v>
      </c>
      <c r="C37" s="35">
        <v>0</v>
      </c>
      <c r="D37" s="43">
        <v>0</v>
      </c>
      <c r="E37" s="36">
        <f t="shared" si="3"/>
        <v>0</v>
      </c>
      <c r="F37" s="37">
        <v>0</v>
      </c>
      <c r="G37" s="45">
        <v>0</v>
      </c>
      <c r="H37" s="39">
        <f t="shared" si="1"/>
        <v>0</v>
      </c>
    </row>
    <row r="38" spans="1:8">
      <c r="A38" s="30">
        <v>28</v>
      </c>
      <c r="B38" s="34" t="s">
        <v>66</v>
      </c>
      <c r="C38" s="35">
        <v>33006671</v>
      </c>
      <c r="D38" s="43">
        <v>0</v>
      </c>
      <c r="E38" s="36">
        <f t="shared" si="3"/>
        <v>33006671</v>
      </c>
      <c r="F38" s="37">
        <v>14061423</v>
      </c>
      <c r="G38" s="45">
        <v>0</v>
      </c>
      <c r="H38" s="39">
        <f t="shared" si="1"/>
        <v>14061423</v>
      </c>
    </row>
    <row r="39" spans="1:8">
      <c r="A39" s="30">
        <v>29</v>
      </c>
      <c r="B39" s="34" t="s">
        <v>67</v>
      </c>
      <c r="C39" s="35">
        <v>1964386</v>
      </c>
      <c r="D39" s="43">
        <v>0</v>
      </c>
      <c r="E39" s="36">
        <f t="shared" si="3"/>
        <v>1964386</v>
      </c>
      <c r="F39" s="37">
        <v>1581976</v>
      </c>
      <c r="G39" s="45">
        <v>0</v>
      </c>
      <c r="H39" s="39">
        <f t="shared" si="1"/>
        <v>1581976</v>
      </c>
    </row>
    <row r="40" spans="1:8">
      <c r="A40" s="30">
        <v>30</v>
      </c>
      <c r="B40" s="310" t="s">
        <v>266</v>
      </c>
      <c r="C40" s="35">
        <v>110971057</v>
      </c>
      <c r="D40" s="43">
        <v>0</v>
      </c>
      <c r="E40" s="36">
        <f t="shared" si="3"/>
        <v>110971057</v>
      </c>
      <c r="F40" s="37">
        <v>91643399</v>
      </c>
      <c r="G40" s="45">
        <v>0</v>
      </c>
      <c r="H40" s="39">
        <f t="shared" si="1"/>
        <v>91643399</v>
      </c>
    </row>
    <row r="41" spans="1:8" ht="15" thickBot="1">
      <c r="A41" s="47">
        <v>31</v>
      </c>
      <c r="B41" s="48" t="s">
        <v>68</v>
      </c>
      <c r="C41" s="49">
        <f>C31+C40</f>
        <v>257236291.13000003</v>
      </c>
      <c r="D41" s="49">
        <f>D31+D40</f>
        <v>589454756.89999998</v>
      </c>
      <c r="E41" s="49">
        <f>C41+D41</f>
        <v>846691048.02999997</v>
      </c>
      <c r="F41" s="49">
        <f>F31+F40</f>
        <v>170818148.38</v>
      </c>
      <c r="G41" s="49">
        <f>G31+G40</f>
        <v>433389066.69999999</v>
      </c>
      <c r="H41" s="50">
        <f>F41+G41</f>
        <v>604207215.07999992</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workbookViewId="0">
      <pane xSplit="1" ySplit="6" topLeftCell="B38" activePane="bottomRight" state="frozen"/>
      <selection activeCell="B9" sqref="B9"/>
      <selection pane="topRight" activeCell="B9" sqref="B9"/>
      <selection pane="bottomLeft" activeCell="B9" sqref="B9"/>
      <selection pane="bottomRight" activeCell="B3" sqref="B3"/>
    </sheetView>
  </sheetViews>
  <sheetFormatPr defaultColWidth="9.28515625" defaultRowHeight="12.75"/>
  <cols>
    <col min="1" max="1" width="9.5703125" style="4" bestFit="1" customWidth="1"/>
    <col min="2" max="2" width="89.28515625" style="4" customWidth="1"/>
    <col min="3" max="8" width="12.7109375" style="4" customWidth="1"/>
    <col min="9" max="9" width="8.7109375" style="4" customWidth="1"/>
    <col min="10" max="16384" width="9.28515625" style="4"/>
  </cols>
  <sheetData>
    <row r="1" spans="1:8">
      <c r="A1" s="2" t="s">
        <v>31</v>
      </c>
      <c r="B1" s="3" t="str">
        <f>'Info '!C2</f>
        <v>JSC " Halyk Bank Georgia"</v>
      </c>
      <c r="C1" s="3"/>
    </row>
    <row r="2" spans="1:8">
      <c r="A2" s="2" t="s">
        <v>32</v>
      </c>
      <c r="B2" s="481">
        <f>'1. key ratios '!B2</f>
        <v>44469</v>
      </c>
      <c r="C2" s="481"/>
      <c r="D2" s="7"/>
      <c r="E2" s="7"/>
      <c r="F2" s="7"/>
      <c r="G2" s="7"/>
      <c r="H2" s="7"/>
    </row>
    <row r="3" spans="1:8">
      <c r="A3" s="2"/>
      <c r="B3" s="3"/>
      <c r="C3" s="6"/>
      <c r="D3" s="7"/>
      <c r="E3" s="7"/>
      <c r="F3" s="7"/>
      <c r="G3" s="7"/>
      <c r="H3" s="7"/>
    </row>
    <row r="4" spans="1:8" ht="13.5" thickBot="1">
      <c r="A4" s="53" t="s">
        <v>195</v>
      </c>
      <c r="B4" s="262" t="s">
        <v>23</v>
      </c>
      <c r="C4" s="23"/>
      <c r="D4" s="25"/>
      <c r="E4" s="25"/>
      <c r="F4" s="26"/>
      <c r="G4" s="26"/>
      <c r="H4" s="54" t="s">
        <v>74</v>
      </c>
    </row>
    <row r="5" spans="1:8">
      <c r="A5" s="55" t="s">
        <v>7</v>
      </c>
      <c r="B5" s="56"/>
      <c r="C5" s="680" t="s">
        <v>69</v>
      </c>
      <c r="D5" s="681"/>
      <c r="E5" s="682"/>
      <c r="F5" s="680" t="s">
        <v>73</v>
      </c>
      <c r="G5" s="681"/>
      <c r="H5" s="683"/>
    </row>
    <row r="6" spans="1:8">
      <c r="A6" s="57" t="s">
        <v>7</v>
      </c>
      <c r="B6" s="58"/>
      <c r="C6" s="59" t="s">
        <v>70</v>
      </c>
      <c r="D6" s="59" t="s">
        <v>71</v>
      </c>
      <c r="E6" s="59" t="s">
        <v>72</v>
      </c>
      <c r="F6" s="59" t="s">
        <v>70</v>
      </c>
      <c r="G6" s="59" t="s">
        <v>71</v>
      </c>
      <c r="H6" s="60" t="s">
        <v>72</v>
      </c>
    </row>
    <row r="7" spans="1:8">
      <c r="A7" s="61"/>
      <c r="B7" s="262" t="s">
        <v>194</v>
      </c>
      <c r="C7" s="62"/>
      <c r="D7" s="62"/>
      <c r="E7" s="62"/>
      <c r="F7" s="62"/>
      <c r="G7" s="62"/>
      <c r="H7" s="63"/>
    </row>
    <row r="8" spans="1:8">
      <c r="A8" s="61">
        <v>1</v>
      </c>
      <c r="B8" s="64" t="s">
        <v>193</v>
      </c>
      <c r="C8" s="62">
        <v>1990341</v>
      </c>
      <c r="D8" s="62">
        <v>-261602</v>
      </c>
      <c r="E8" s="65">
        <f t="shared" ref="E8:E22" si="0">C8+D8</f>
        <v>1728739</v>
      </c>
      <c r="F8" s="62">
        <v>1048981</v>
      </c>
      <c r="G8" s="62">
        <v>-69270</v>
      </c>
      <c r="H8" s="66">
        <f t="shared" ref="H8:H22" si="1">F8+G8</f>
        <v>979711</v>
      </c>
    </row>
    <row r="9" spans="1:8">
      <c r="A9" s="61">
        <v>2</v>
      </c>
      <c r="B9" s="64" t="s">
        <v>192</v>
      </c>
      <c r="C9" s="67">
        <f>C10+C11+C12+C13+C14+C15+C16+C17+C18</f>
        <v>13719778.110000003</v>
      </c>
      <c r="D9" s="67">
        <f>D10+D11+D12+D13+D14+D15+D16+D17+D18</f>
        <v>19762638.889999997</v>
      </c>
      <c r="E9" s="65">
        <f t="shared" si="0"/>
        <v>33482417</v>
      </c>
      <c r="F9" s="67">
        <f>F10+F11+F12+F13+F14+F15+F16+F17+F18</f>
        <v>8994515.3999999966</v>
      </c>
      <c r="G9" s="67">
        <f>G10+G11+G12+G13+G14+G15+G16+G17+G18</f>
        <v>16854672.600000001</v>
      </c>
      <c r="H9" s="66">
        <f t="shared" si="1"/>
        <v>25849188</v>
      </c>
    </row>
    <row r="10" spans="1:8">
      <c r="A10" s="61">
        <v>2.1</v>
      </c>
      <c r="B10" s="68" t="s">
        <v>191</v>
      </c>
      <c r="C10" s="62">
        <v>0</v>
      </c>
      <c r="D10" s="62">
        <v>0</v>
      </c>
      <c r="E10" s="65">
        <f t="shared" si="0"/>
        <v>0</v>
      </c>
      <c r="F10" s="62">
        <v>0</v>
      </c>
      <c r="G10" s="62">
        <v>0</v>
      </c>
      <c r="H10" s="66">
        <f t="shared" si="1"/>
        <v>0</v>
      </c>
    </row>
    <row r="11" spans="1:8">
      <c r="A11" s="61">
        <v>2.2000000000000002</v>
      </c>
      <c r="B11" s="68" t="s">
        <v>190</v>
      </c>
      <c r="C11" s="62">
        <v>4966387.7499999944</v>
      </c>
      <c r="D11" s="62" vm="1">
        <v>10065180.319999997</v>
      </c>
      <c r="E11" s="65">
        <f t="shared" si="0"/>
        <v>15031568.069999991</v>
      </c>
      <c r="F11" s="62">
        <v>2821598.8899999969</v>
      </c>
      <c r="G11" s="62">
        <v>9507237.3300000038</v>
      </c>
      <c r="H11" s="66">
        <f t="shared" si="1"/>
        <v>12328836.220000001</v>
      </c>
    </row>
    <row r="12" spans="1:8">
      <c r="A12" s="61">
        <v>2.2999999999999998</v>
      </c>
      <c r="B12" s="68" t="s">
        <v>189</v>
      </c>
      <c r="C12" s="62">
        <v>0</v>
      </c>
      <c r="D12" s="62" vm="2">
        <v>294578.94999999995</v>
      </c>
      <c r="E12" s="65">
        <f t="shared" si="0"/>
        <v>294578.94999999995</v>
      </c>
      <c r="F12" s="62">
        <v>0</v>
      </c>
      <c r="G12" s="62">
        <v>299765.65999999997</v>
      </c>
      <c r="H12" s="66">
        <f t="shared" si="1"/>
        <v>299765.65999999997</v>
      </c>
    </row>
    <row r="13" spans="1:8">
      <c r="A13" s="61">
        <v>2.4</v>
      </c>
      <c r="B13" s="68" t="s">
        <v>188</v>
      </c>
      <c r="C13" s="62" vm="3">
        <v>146697.12</v>
      </c>
      <c r="D13" s="62" vm="4">
        <v>607962.4</v>
      </c>
      <c r="E13" s="65">
        <f t="shared" si="0"/>
        <v>754659.52</v>
      </c>
      <c r="F13" s="62">
        <v>66328.429999999993</v>
      </c>
      <c r="G13" s="62">
        <v>603173.53</v>
      </c>
      <c r="H13" s="66">
        <f t="shared" si="1"/>
        <v>669501.96</v>
      </c>
    </row>
    <row r="14" spans="1:8">
      <c r="A14" s="61">
        <v>2.5</v>
      </c>
      <c r="B14" s="68" t="s">
        <v>187</v>
      </c>
      <c r="C14" s="62" vm="5">
        <v>392220.19</v>
      </c>
      <c r="D14" s="62" vm="6">
        <v>2870142.4499999988</v>
      </c>
      <c r="E14" s="65">
        <f t="shared" si="0"/>
        <v>3262362.6399999987</v>
      </c>
      <c r="F14" s="62">
        <v>199540.68999999997</v>
      </c>
      <c r="G14" s="62">
        <v>2087628.6500000008</v>
      </c>
      <c r="H14" s="66">
        <f t="shared" si="1"/>
        <v>2287169.3400000008</v>
      </c>
    </row>
    <row r="15" spans="1:8">
      <c r="A15" s="61">
        <v>2.6</v>
      </c>
      <c r="B15" s="68" t="s">
        <v>186</v>
      </c>
      <c r="C15" s="62" vm="7">
        <v>57083.049999999996</v>
      </c>
      <c r="D15" s="62">
        <v>0</v>
      </c>
      <c r="E15" s="65">
        <f t="shared" si="0"/>
        <v>57083.049999999996</v>
      </c>
      <c r="F15" s="62">
        <v>0</v>
      </c>
      <c r="G15" s="62">
        <v>0</v>
      </c>
      <c r="H15" s="66">
        <f t="shared" si="1"/>
        <v>0</v>
      </c>
    </row>
    <row r="16" spans="1:8">
      <c r="A16" s="61">
        <v>2.7</v>
      </c>
      <c r="B16" s="68" t="s">
        <v>185</v>
      </c>
      <c r="C16" s="62" vm="8">
        <v>8313.91</v>
      </c>
      <c r="D16" s="62" vm="9">
        <v>7080.64</v>
      </c>
      <c r="E16" s="65">
        <f t="shared" si="0"/>
        <v>15394.55</v>
      </c>
      <c r="F16" s="62">
        <v>12905.87</v>
      </c>
      <c r="G16" s="62">
        <v>2108.61</v>
      </c>
      <c r="H16" s="66">
        <f t="shared" si="1"/>
        <v>15014.480000000001</v>
      </c>
    </row>
    <row r="17" spans="1:8">
      <c r="A17" s="61">
        <v>2.8</v>
      </c>
      <c r="B17" s="68" t="s">
        <v>184</v>
      </c>
      <c r="C17" s="62">
        <v>7084619</v>
      </c>
      <c r="D17" s="62">
        <v>5521819</v>
      </c>
      <c r="E17" s="65">
        <f t="shared" si="0"/>
        <v>12606438</v>
      </c>
      <c r="F17" s="62">
        <v>5048783</v>
      </c>
      <c r="G17" s="62">
        <v>3809540</v>
      </c>
      <c r="H17" s="66">
        <f t="shared" si="1"/>
        <v>8858323</v>
      </c>
    </row>
    <row r="18" spans="1:8">
      <c r="A18" s="61">
        <v>2.9</v>
      </c>
      <c r="B18" s="68" t="s">
        <v>183</v>
      </c>
      <c r="C18" s="62">
        <v>1064457.090000008</v>
      </c>
      <c r="D18" s="62" vm="4">
        <v>395875.13000000006</v>
      </c>
      <c r="E18" s="65">
        <f t="shared" si="0"/>
        <v>1460332.2200000081</v>
      </c>
      <c r="F18" s="62">
        <v>845358.5199999999</v>
      </c>
      <c r="G18" s="62">
        <v>545218.81999999995</v>
      </c>
      <c r="H18" s="66">
        <f t="shared" si="1"/>
        <v>1390577.3399999999</v>
      </c>
    </row>
    <row r="19" spans="1:8">
      <c r="A19" s="61">
        <v>3</v>
      </c>
      <c r="B19" s="64" t="s">
        <v>182</v>
      </c>
      <c r="C19" s="62">
        <v>312842</v>
      </c>
      <c r="D19" s="62">
        <v>789091</v>
      </c>
      <c r="E19" s="65">
        <f t="shared" si="0"/>
        <v>1101933</v>
      </c>
      <c r="F19" s="62">
        <v>254157</v>
      </c>
      <c r="G19" s="62">
        <v>479090</v>
      </c>
      <c r="H19" s="66">
        <f t="shared" si="1"/>
        <v>733247</v>
      </c>
    </row>
    <row r="20" spans="1:8">
      <c r="A20" s="61">
        <v>4</v>
      </c>
      <c r="B20" s="64" t="s">
        <v>181</v>
      </c>
      <c r="C20" s="62">
        <v>1322175</v>
      </c>
      <c r="D20" s="62">
        <v>0</v>
      </c>
      <c r="E20" s="65">
        <f t="shared" si="0"/>
        <v>1322175</v>
      </c>
      <c r="F20" s="62">
        <v>1146166</v>
      </c>
      <c r="G20" s="62">
        <v>0</v>
      </c>
      <c r="H20" s="66">
        <f t="shared" si="1"/>
        <v>1146166</v>
      </c>
    </row>
    <row r="21" spans="1:8">
      <c r="A21" s="61">
        <v>5</v>
      </c>
      <c r="B21" s="64" t="s">
        <v>180</v>
      </c>
      <c r="C21" s="62">
        <v>175209.57</v>
      </c>
      <c r="D21" s="62">
        <v>140125.5</v>
      </c>
      <c r="E21" s="65">
        <f t="shared" si="0"/>
        <v>315335.07</v>
      </c>
      <c r="F21" s="62">
        <v>154552.91</v>
      </c>
      <c r="G21" s="62">
        <v>69659.45</v>
      </c>
      <c r="H21" s="66">
        <f t="shared" si="1"/>
        <v>224212.36</v>
      </c>
    </row>
    <row r="22" spans="1:8">
      <c r="A22" s="61">
        <v>6</v>
      </c>
      <c r="B22" s="69" t="s">
        <v>179</v>
      </c>
      <c r="C22" s="67">
        <f>C8+C9+C19+C20+C21</f>
        <v>17520345.680000003</v>
      </c>
      <c r="D22" s="67">
        <f>D8+D9+D19+D20+D21</f>
        <v>20430253.389999997</v>
      </c>
      <c r="E22" s="65">
        <f t="shared" si="0"/>
        <v>37950599.07</v>
      </c>
      <c r="F22" s="67">
        <f>F8+F9+F19+F20+F21</f>
        <v>11598372.309999997</v>
      </c>
      <c r="G22" s="67">
        <f>G8+G9+G19+G20+G21</f>
        <v>17334152.050000001</v>
      </c>
      <c r="H22" s="66">
        <f t="shared" si="1"/>
        <v>28932524.359999999</v>
      </c>
    </row>
    <row r="23" spans="1:8">
      <c r="A23" s="61"/>
      <c r="B23" s="262" t="s">
        <v>178</v>
      </c>
      <c r="C23" s="70"/>
      <c r="D23" s="70"/>
      <c r="E23" s="71"/>
      <c r="F23" s="70"/>
      <c r="G23" s="70"/>
      <c r="H23" s="72"/>
    </row>
    <row r="24" spans="1:8">
      <c r="A24" s="61">
        <v>7</v>
      </c>
      <c r="B24" s="64" t="s">
        <v>177</v>
      </c>
      <c r="C24" s="62">
        <v>4071124.53</v>
      </c>
      <c r="D24" s="62">
        <v>857717.99</v>
      </c>
      <c r="E24" s="65">
        <f t="shared" ref="E24:E31" si="2">C24+D24</f>
        <v>4928842.5199999996</v>
      </c>
      <c r="F24" s="62">
        <v>1895187.79</v>
      </c>
      <c r="G24" s="62">
        <v>364138.13</v>
      </c>
      <c r="H24" s="66">
        <f t="shared" ref="H24:H31" si="3">F24+G24</f>
        <v>2259325.92</v>
      </c>
    </row>
    <row r="25" spans="1:8">
      <c r="A25" s="61">
        <v>8</v>
      </c>
      <c r="B25" s="64" t="s">
        <v>176</v>
      </c>
      <c r="C25" s="62">
        <v>1808180.47</v>
      </c>
      <c r="D25" s="62">
        <v>884985.01</v>
      </c>
      <c r="E25" s="65">
        <f t="shared" si="2"/>
        <v>2693165.48</v>
      </c>
      <c r="F25" s="62">
        <v>352648.21</v>
      </c>
      <c r="G25" s="62">
        <v>805041.87</v>
      </c>
      <c r="H25" s="66">
        <f t="shared" si="3"/>
        <v>1157690.08</v>
      </c>
    </row>
    <row r="26" spans="1:8">
      <c r="A26" s="61">
        <v>9</v>
      </c>
      <c r="B26" s="64" t="s">
        <v>175</v>
      </c>
      <c r="C26" s="62">
        <v>82110</v>
      </c>
      <c r="D26" s="62">
        <v>1838273</v>
      </c>
      <c r="E26" s="65">
        <f t="shared" si="2"/>
        <v>1920383</v>
      </c>
      <c r="F26" s="62">
        <v>2240</v>
      </c>
      <c r="G26" s="62">
        <v>1974737</v>
      </c>
      <c r="H26" s="66">
        <f t="shared" si="3"/>
        <v>1976977</v>
      </c>
    </row>
    <row r="27" spans="1:8">
      <c r="A27" s="61">
        <v>10</v>
      </c>
      <c r="B27" s="64" t="s">
        <v>174</v>
      </c>
      <c r="C27" s="62">
        <v>421119</v>
      </c>
      <c r="D27" s="62">
        <v>0</v>
      </c>
      <c r="E27" s="65">
        <f t="shared" si="2"/>
        <v>421119</v>
      </c>
      <c r="F27" s="62">
        <v>148175</v>
      </c>
      <c r="G27" s="62">
        <v>0</v>
      </c>
      <c r="H27" s="66">
        <f t="shared" si="3"/>
        <v>148175</v>
      </c>
    </row>
    <row r="28" spans="1:8">
      <c r="A28" s="61">
        <v>11</v>
      </c>
      <c r="B28" s="64" t="s">
        <v>173</v>
      </c>
      <c r="C28" s="62">
        <v>0</v>
      </c>
      <c r="D28" s="62">
        <v>4712636</v>
      </c>
      <c r="E28" s="65">
        <f t="shared" si="2"/>
        <v>4712636</v>
      </c>
      <c r="F28" s="62">
        <v>0</v>
      </c>
      <c r="G28" s="62">
        <v>4475627</v>
      </c>
      <c r="H28" s="66">
        <f t="shared" si="3"/>
        <v>4475627</v>
      </c>
    </row>
    <row r="29" spans="1:8">
      <c r="A29" s="61">
        <v>12</v>
      </c>
      <c r="B29" s="64" t="s">
        <v>172</v>
      </c>
      <c r="C29" s="62">
        <v>100637</v>
      </c>
      <c r="D29" s="62">
        <v>100437</v>
      </c>
      <c r="E29" s="65">
        <f t="shared" si="2"/>
        <v>201074</v>
      </c>
      <c r="F29" s="62">
        <v>84898</v>
      </c>
      <c r="G29" s="62">
        <v>48236</v>
      </c>
      <c r="H29" s="66">
        <f t="shared" si="3"/>
        <v>133134</v>
      </c>
    </row>
    <row r="30" spans="1:8">
      <c r="A30" s="61">
        <v>13</v>
      </c>
      <c r="B30" s="73" t="s">
        <v>171</v>
      </c>
      <c r="C30" s="67">
        <f>C24+C25+C26+C27+C28+C29</f>
        <v>6483171</v>
      </c>
      <c r="D30" s="67">
        <f>D24+D25+D26+D27+D28+D29</f>
        <v>8394049</v>
      </c>
      <c r="E30" s="65">
        <f t="shared" si="2"/>
        <v>14877220</v>
      </c>
      <c r="F30" s="67">
        <f>F24+F25+F26+F27+F28+F29</f>
        <v>2483149</v>
      </c>
      <c r="G30" s="67">
        <f>G24+G25+G26+G27+G28+G29</f>
        <v>7667780</v>
      </c>
      <c r="H30" s="66">
        <f t="shared" si="3"/>
        <v>10150929</v>
      </c>
    </row>
    <row r="31" spans="1:8">
      <c r="A31" s="61">
        <v>14</v>
      </c>
      <c r="B31" s="73" t="s">
        <v>170</v>
      </c>
      <c r="C31" s="67">
        <f>C22-C30</f>
        <v>11037174.680000003</v>
      </c>
      <c r="D31" s="67">
        <f>D22-D30</f>
        <v>12036204.389999997</v>
      </c>
      <c r="E31" s="65">
        <f t="shared" si="2"/>
        <v>23073379.07</v>
      </c>
      <c r="F31" s="67">
        <f>F22-F30</f>
        <v>9115223.3099999968</v>
      </c>
      <c r="G31" s="67">
        <f>G22-G30</f>
        <v>9666372.0500000007</v>
      </c>
      <c r="H31" s="66">
        <f t="shared" si="3"/>
        <v>18781595.359999999</v>
      </c>
    </row>
    <row r="32" spans="1:8">
      <c r="A32" s="61"/>
      <c r="B32" s="74"/>
      <c r="C32" s="74"/>
      <c r="D32" s="75"/>
      <c r="E32" s="71"/>
      <c r="F32" s="75"/>
      <c r="G32" s="75"/>
      <c r="H32" s="72"/>
    </row>
    <row r="33" spans="1:8">
      <c r="A33" s="61"/>
      <c r="B33" s="74" t="s">
        <v>169</v>
      </c>
      <c r="C33" s="70"/>
      <c r="D33" s="70"/>
      <c r="E33" s="71"/>
      <c r="F33" s="70"/>
      <c r="G33" s="70"/>
      <c r="H33" s="72"/>
    </row>
    <row r="34" spans="1:8" ht="15">
      <c r="A34" s="61">
        <v>15</v>
      </c>
      <c r="B34" s="76" t="s">
        <v>168</v>
      </c>
      <c r="C34" s="620">
        <f>C35-C36</f>
        <v>722674</v>
      </c>
      <c r="D34" s="620">
        <f>D35-D36</f>
        <v>529825</v>
      </c>
      <c r="E34" s="619">
        <f t="shared" ref="E34" si="4">C34+D34</f>
        <v>1252499</v>
      </c>
      <c r="F34" s="620">
        <f>F35-F36</f>
        <v>527087</v>
      </c>
      <c r="G34" s="620">
        <f>G35-G36</f>
        <v>446359</v>
      </c>
      <c r="H34" s="621">
        <f t="shared" ref="H34" si="5">F34+G34</f>
        <v>973446</v>
      </c>
    </row>
    <row r="35" spans="1:8">
      <c r="A35" s="61">
        <v>15.1</v>
      </c>
      <c r="B35" s="68" t="s">
        <v>167</v>
      </c>
      <c r="C35" s="62">
        <v>992453</v>
      </c>
      <c r="D35" s="62">
        <v>1381415</v>
      </c>
      <c r="E35" s="65">
        <f t="shared" ref="E35:E44" si="6">C35+D35</f>
        <v>2373868</v>
      </c>
      <c r="F35" s="62">
        <v>687465</v>
      </c>
      <c r="G35" s="62">
        <v>1055749</v>
      </c>
      <c r="H35" s="65">
        <f t="shared" ref="H35:H45" si="7">F35+G35</f>
        <v>1743214</v>
      </c>
    </row>
    <row r="36" spans="1:8">
      <c r="A36" s="61">
        <v>15.2</v>
      </c>
      <c r="B36" s="68" t="s">
        <v>166</v>
      </c>
      <c r="C36" s="62">
        <v>269779</v>
      </c>
      <c r="D36" s="62">
        <v>851590</v>
      </c>
      <c r="E36" s="65">
        <f t="shared" si="6"/>
        <v>1121369</v>
      </c>
      <c r="F36" s="62">
        <v>160378</v>
      </c>
      <c r="G36" s="62">
        <v>609390</v>
      </c>
      <c r="H36" s="65">
        <f t="shared" si="7"/>
        <v>769768</v>
      </c>
    </row>
    <row r="37" spans="1:8">
      <c r="A37" s="61">
        <v>16</v>
      </c>
      <c r="B37" s="64" t="s">
        <v>165</v>
      </c>
      <c r="C37" s="62">
        <v>0</v>
      </c>
      <c r="D37" s="62">
        <v>0</v>
      </c>
      <c r="E37" s="65">
        <f t="shared" si="6"/>
        <v>0</v>
      </c>
      <c r="F37" s="62">
        <v>0</v>
      </c>
      <c r="G37" s="62">
        <v>0</v>
      </c>
      <c r="H37" s="65">
        <f t="shared" si="7"/>
        <v>0</v>
      </c>
    </row>
    <row r="38" spans="1:8">
      <c r="A38" s="61">
        <v>17</v>
      </c>
      <c r="B38" s="64" t="s">
        <v>164</v>
      </c>
      <c r="C38" s="62">
        <v>0</v>
      </c>
      <c r="D38" s="62">
        <v>0</v>
      </c>
      <c r="E38" s="65">
        <f t="shared" si="6"/>
        <v>0</v>
      </c>
      <c r="F38" s="62">
        <v>0</v>
      </c>
      <c r="G38" s="62">
        <v>0</v>
      </c>
      <c r="H38" s="65">
        <f t="shared" si="7"/>
        <v>0</v>
      </c>
    </row>
    <row r="39" spans="1:8">
      <c r="A39" s="61">
        <v>18</v>
      </c>
      <c r="B39" s="64" t="s">
        <v>163</v>
      </c>
      <c r="C39" s="62">
        <v>0</v>
      </c>
      <c r="D39" s="62">
        <v>0</v>
      </c>
      <c r="E39" s="65">
        <f t="shared" si="6"/>
        <v>0</v>
      </c>
      <c r="F39" s="62">
        <v>0</v>
      </c>
      <c r="G39" s="62">
        <v>0</v>
      </c>
      <c r="H39" s="65">
        <f t="shared" si="7"/>
        <v>0</v>
      </c>
    </row>
    <row r="40" spans="1:8">
      <c r="A40" s="61">
        <v>19</v>
      </c>
      <c r="B40" s="64" t="s">
        <v>162</v>
      </c>
      <c r="C40" s="62">
        <v>971394</v>
      </c>
      <c r="D40" s="62">
        <v>0</v>
      </c>
      <c r="E40" s="65">
        <f t="shared" si="6"/>
        <v>971394</v>
      </c>
      <c r="F40" s="62">
        <v>522646</v>
      </c>
      <c r="G40" s="62">
        <v>0</v>
      </c>
      <c r="H40" s="65">
        <f t="shared" si="7"/>
        <v>522646</v>
      </c>
    </row>
    <row r="41" spans="1:8">
      <c r="A41" s="61">
        <v>20</v>
      </c>
      <c r="B41" s="64" t="s">
        <v>161</v>
      </c>
      <c r="C41" s="62">
        <v>149685</v>
      </c>
      <c r="D41" s="62">
        <v>0</v>
      </c>
      <c r="E41" s="65">
        <f t="shared" si="6"/>
        <v>149685</v>
      </c>
      <c r="F41" s="62">
        <v>627475</v>
      </c>
      <c r="G41" s="62">
        <v>0</v>
      </c>
      <c r="H41" s="65">
        <f t="shared" si="7"/>
        <v>627475</v>
      </c>
    </row>
    <row r="42" spans="1:8">
      <c r="A42" s="61">
        <v>21</v>
      </c>
      <c r="B42" s="64" t="s">
        <v>160</v>
      </c>
      <c r="C42" s="62">
        <v>10238</v>
      </c>
      <c r="D42" s="62">
        <v>0</v>
      </c>
      <c r="E42" s="65">
        <f t="shared" si="6"/>
        <v>10238</v>
      </c>
      <c r="F42" s="62">
        <v>-328</v>
      </c>
      <c r="G42" s="62">
        <v>0</v>
      </c>
      <c r="H42" s="65">
        <f t="shared" si="7"/>
        <v>-328</v>
      </c>
    </row>
    <row r="43" spans="1:8">
      <c r="A43" s="61">
        <v>22</v>
      </c>
      <c r="B43" s="64" t="s">
        <v>159</v>
      </c>
      <c r="C43" s="62">
        <v>1572.43</v>
      </c>
      <c r="D43" s="62">
        <v>845.5</v>
      </c>
      <c r="E43" s="65">
        <f t="shared" si="6"/>
        <v>2417.9300000000003</v>
      </c>
      <c r="F43" s="62">
        <v>415.09</v>
      </c>
      <c r="G43" s="62">
        <v>684.55000000000007</v>
      </c>
      <c r="H43" s="65">
        <f t="shared" si="7"/>
        <v>1099.6400000000001</v>
      </c>
    </row>
    <row r="44" spans="1:8">
      <c r="A44" s="61">
        <v>23</v>
      </c>
      <c r="B44" s="64" t="s">
        <v>158</v>
      </c>
      <c r="C44" s="62">
        <v>96089</v>
      </c>
      <c r="D44" s="62">
        <v>12802</v>
      </c>
      <c r="E44" s="65">
        <f t="shared" si="6"/>
        <v>108891</v>
      </c>
      <c r="F44" s="62">
        <v>75328</v>
      </c>
      <c r="G44" s="62">
        <v>30045</v>
      </c>
      <c r="H44" s="65">
        <f t="shared" si="7"/>
        <v>105373</v>
      </c>
    </row>
    <row r="45" spans="1:8">
      <c r="A45" s="61">
        <v>24</v>
      </c>
      <c r="B45" s="73" t="s">
        <v>273</v>
      </c>
      <c r="C45" s="67">
        <f>C34+C37+C38+C39+C40+C41+C42+C43+C44</f>
        <v>1951652.43</v>
      </c>
      <c r="D45" s="67">
        <f>D34+D37+D38+D39+D40+D41+D42+D43+D44</f>
        <v>543472.5</v>
      </c>
      <c r="E45" s="65">
        <f>C45+D45</f>
        <v>2495124.9299999997</v>
      </c>
      <c r="F45" s="67">
        <f>F34+F37+F38+F39+F40+F41+F42+F43+F44</f>
        <v>1752623.09</v>
      </c>
      <c r="G45" s="67">
        <f>G34+G37+G38+G39+G40+G41+G42+G43+G44</f>
        <v>477088.55</v>
      </c>
      <c r="H45" s="65">
        <f t="shared" si="7"/>
        <v>2229711.64</v>
      </c>
    </row>
    <row r="46" spans="1:8">
      <c r="A46" s="61"/>
      <c r="B46" s="262" t="s">
        <v>157</v>
      </c>
      <c r="C46" s="70"/>
      <c r="D46" s="70"/>
      <c r="E46" s="71"/>
      <c r="F46" s="70"/>
      <c r="G46" s="70"/>
      <c r="H46" s="72"/>
    </row>
    <row r="47" spans="1:8">
      <c r="A47" s="61">
        <v>25</v>
      </c>
      <c r="B47" s="64" t="s">
        <v>156</v>
      </c>
      <c r="C47" s="62">
        <v>95199</v>
      </c>
      <c r="D47" s="62">
        <v>80896</v>
      </c>
      <c r="E47" s="65">
        <f t="shared" ref="E47:E54" si="8">C47+D47</f>
        <v>176095</v>
      </c>
      <c r="F47" s="62">
        <v>71513</v>
      </c>
      <c r="G47" s="62">
        <v>87865</v>
      </c>
      <c r="H47" s="66">
        <f t="shared" ref="H47:H54" si="9">F47+G47</f>
        <v>159378</v>
      </c>
    </row>
    <row r="48" spans="1:8">
      <c r="A48" s="61">
        <v>26</v>
      </c>
      <c r="B48" s="64" t="s">
        <v>155</v>
      </c>
      <c r="C48" s="62">
        <v>290784</v>
      </c>
      <c r="D48" s="62">
        <v>0</v>
      </c>
      <c r="E48" s="65">
        <f t="shared" si="8"/>
        <v>290784</v>
      </c>
      <c r="F48" s="62">
        <v>343432</v>
      </c>
      <c r="G48" s="62">
        <v>80</v>
      </c>
      <c r="H48" s="66">
        <f t="shared" si="9"/>
        <v>343512</v>
      </c>
    </row>
    <row r="49" spans="1:8">
      <c r="A49" s="61">
        <v>27</v>
      </c>
      <c r="B49" s="64" t="s">
        <v>154</v>
      </c>
      <c r="C49" s="62">
        <v>7947103</v>
      </c>
      <c r="D49" s="62">
        <v>0</v>
      </c>
      <c r="E49" s="65">
        <f t="shared" si="8"/>
        <v>7947103</v>
      </c>
      <c r="F49" s="62">
        <v>6310164</v>
      </c>
      <c r="G49" s="62">
        <v>0</v>
      </c>
      <c r="H49" s="66">
        <f t="shared" si="9"/>
        <v>6310164</v>
      </c>
    </row>
    <row r="50" spans="1:8">
      <c r="A50" s="61">
        <v>28</v>
      </c>
      <c r="B50" s="64" t="s">
        <v>153</v>
      </c>
      <c r="C50" s="62">
        <v>44699</v>
      </c>
      <c r="D50" s="62">
        <v>0</v>
      </c>
      <c r="E50" s="65">
        <f t="shared" si="8"/>
        <v>44699</v>
      </c>
      <c r="F50" s="62">
        <v>33184</v>
      </c>
      <c r="G50" s="62">
        <v>0</v>
      </c>
      <c r="H50" s="66">
        <f t="shared" si="9"/>
        <v>33184</v>
      </c>
    </row>
    <row r="51" spans="1:8">
      <c r="A51" s="61">
        <v>29</v>
      </c>
      <c r="B51" s="64" t="s">
        <v>152</v>
      </c>
      <c r="C51" s="62">
        <v>1840204</v>
      </c>
      <c r="D51" s="62">
        <v>0</v>
      </c>
      <c r="E51" s="65">
        <f t="shared" si="8"/>
        <v>1840204</v>
      </c>
      <c r="F51" s="62">
        <v>1511878</v>
      </c>
      <c r="G51" s="62">
        <v>0</v>
      </c>
      <c r="H51" s="66">
        <f t="shared" si="9"/>
        <v>1511878</v>
      </c>
    </row>
    <row r="52" spans="1:8">
      <c r="A52" s="61">
        <v>30</v>
      </c>
      <c r="B52" s="64" t="s">
        <v>151</v>
      </c>
      <c r="C52" s="62">
        <v>2307106</v>
      </c>
      <c r="D52" s="62">
        <v>1008841</v>
      </c>
      <c r="E52" s="65">
        <f t="shared" si="8"/>
        <v>3315947</v>
      </c>
      <c r="F52" s="62">
        <v>1513419</v>
      </c>
      <c r="G52" s="62">
        <v>905833</v>
      </c>
      <c r="H52" s="66">
        <f t="shared" si="9"/>
        <v>2419252</v>
      </c>
    </row>
    <row r="53" spans="1:8">
      <c r="A53" s="61">
        <v>31</v>
      </c>
      <c r="B53" s="73" t="s">
        <v>274</v>
      </c>
      <c r="C53" s="67">
        <f>C47+C48+C49+C50+C51+C52</f>
        <v>12525095</v>
      </c>
      <c r="D53" s="67">
        <f>D47+D48+D49+D50+D51+D52</f>
        <v>1089737</v>
      </c>
      <c r="E53" s="65">
        <f t="shared" si="8"/>
        <v>13614832</v>
      </c>
      <c r="F53" s="67">
        <f>F47+F48+F49+F50+F51+F52</f>
        <v>9783590</v>
      </c>
      <c r="G53" s="67">
        <f>G47+G48+G49+G50+G51+G52</f>
        <v>993778</v>
      </c>
      <c r="H53" s="65">
        <f t="shared" si="9"/>
        <v>10777368</v>
      </c>
    </row>
    <row r="54" spans="1:8">
      <c r="A54" s="61">
        <v>32</v>
      </c>
      <c r="B54" s="73" t="s">
        <v>275</v>
      </c>
      <c r="C54" s="67">
        <f>C45-C53</f>
        <v>-10573442.57</v>
      </c>
      <c r="D54" s="67">
        <f>D45-D53</f>
        <v>-546264.5</v>
      </c>
      <c r="E54" s="65">
        <f t="shared" si="8"/>
        <v>-11119707.07</v>
      </c>
      <c r="F54" s="67">
        <f>F45-F53</f>
        <v>-8030966.9100000001</v>
      </c>
      <c r="G54" s="67">
        <f>G45-G53</f>
        <v>-516689.45</v>
      </c>
      <c r="H54" s="65">
        <f t="shared" si="9"/>
        <v>-8547656.3599999994</v>
      </c>
    </row>
    <row r="55" spans="1:8">
      <c r="A55" s="61"/>
      <c r="B55" s="74"/>
      <c r="C55" s="75"/>
      <c r="D55" s="75"/>
      <c r="E55" s="71"/>
      <c r="F55" s="75"/>
      <c r="G55" s="75"/>
      <c r="H55" s="72"/>
    </row>
    <row r="56" spans="1:8">
      <c r="A56" s="61">
        <v>33</v>
      </c>
      <c r="B56" s="73" t="s">
        <v>150</v>
      </c>
      <c r="C56" s="67">
        <f>C31+C54</f>
        <v>463732.11000000313</v>
      </c>
      <c r="D56" s="67">
        <f>D31+D54</f>
        <v>11489939.889999997</v>
      </c>
      <c r="E56" s="65">
        <f>C56+D56</f>
        <v>11953672</v>
      </c>
      <c r="F56" s="67">
        <f>F31+F54</f>
        <v>1084256.3999999966</v>
      </c>
      <c r="G56" s="67">
        <f>G31+G54</f>
        <v>9149682.6000000015</v>
      </c>
      <c r="H56" s="66">
        <f>F56+G56</f>
        <v>10233938.999999998</v>
      </c>
    </row>
    <row r="57" spans="1:8">
      <c r="A57" s="61"/>
      <c r="B57" s="74"/>
      <c r="C57" s="75"/>
      <c r="D57" s="75"/>
      <c r="E57" s="71"/>
      <c r="F57" s="75"/>
      <c r="G57" s="75"/>
      <c r="H57" s="72"/>
    </row>
    <row r="58" spans="1:8">
      <c r="A58" s="61">
        <v>34</v>
      </c>
      <c r="B58" s="64" t="s">
        <v>149</v>
      </c>
      <c r="C58" s="62">
        <v>-8462623</v>
      </c>
      <c r="D58" s="62">
        <v>0</v>
      </c>
      <c r="E58" s="65">
        <f>C58+D58</f>
        <v>-8462623</v>
      </c>
      <c r="F58" s="62">
        <v>23076719</v>
      </c>
      <c r="G58" s="62">
        <v>0</v>
      </c>
      <c r="H58" s="66">
        <f>F58+G58</f>
        <v>23076719</v>
      </c>
    </row>
    <row r="59" spans="1:8" s="263" customFormat="1">
      <c r="A59" s="61">
        <v>35</v>
      </c>
      <c r="B59" s="64" t="s">
        <v>148</v>
      </c>
      <c r="C59" s="62">
        <v>0</v>
      </c>
      <c r="D59" s="62">
        <v>0</v>
      </c>
      <c r="E59" s="65">
        <f>C59+D59</f>
        <v>0</v>
      </c>
      <c r="F59" s="62">
        <v>0</v>
      </c>
      <c r="G59" s="62">
        <v>0</v>
      </c>
      <c r="H59" s="66">
        <f>F59+G59</f>
        <v>0</v>
      </c>
    </row>
    <row r="60" spans="1:8">
      <c r="A60" s="61">
        <v>36</v>
      </c>
      <c r="B60" s="64" t="s">
        <v>147</v>
      </c>
      <c r="C60" s="62">
        <v>3319401</v>
      </c>
      <c r="D60" s="62">
        <v>0</v>
      </c>
      <c r="E60" s="65">
        <f>C60+D60</f>
        <v>3319401</v>
      </c>
      <c r="F60" s="62">
        <v>4066851</v>
      </c>
      <c r="G60" s="62">
        <v>0</v>
      </c>
      <c r="H60" s="66">
        <f>F60+G60</f>
        <v>4066851</v>
      </c>
    </row>
    <row r="61" spans="1:8">
      <c r="A61" s="61">
        <v>37</v>
      </c>
      <c r="B61" s="73" t="s">
        <v>146</v>
      </c>
      <c r="C61" s="67">
        <f>C58+C59+C60</f>
        <v>-5143222</v>
      </c>
      <c r="D61" s="67">
        <f>D58+D59+D60</f>
        <v>0</v>
      </c>
      <c r="E61" s="65">
        <f>C61+D61</f>
        <v>-5143222</v>
      </c>
      <c r="F61" s="67">
        <f>F58+F59+F60</f>
        <v>27143570</v>
      </c>
      <c r="G61" s="67">
        <f>G58+G59+G60</f>
        <v>0</v>
      </c>
      <c r="H61" s="66">
        <f>F61+G61</f>
        <v>27143570</v>
      </c>
    </row>
    <row r="62" spans="1:8">
      <c r="A62" s="61"/>
      <c r="B62" s="77"/>
      <c r="C62" s="70"/>
      <c r="D62" s="70"/>
      <c r="E62" s="71"/>
      <c r="F62" s="70"/>
      <c r="G62" s="70"/>
      <c r="H62" s="72"/>
    </row>
    <row r="63" spans="1:8">
      <c r="A63" s="61">
        <v>38</v>
      </c>
      <c r="B63" s="78" t="s">
        <v>145</v>
      </c>
      <c r="C63" s="67">
        <f>C56-C61</f>
        <v>5606954.1100000031</v>
      </c>
      <c r="D63" s="67">
        <f>D56-D61</f>
        <v>11489939.889999997</v>
      </c>
      <c r="E63" s="65">
        <f>C63+D63</f>
        <v>17096894</v>
      </c>
      <c r="F63" s="67">
        <f>F56-F61</f>
        <v>-26059313.600000001</v>
      </c>
      <c r="G63" s="67">
        <f>G56-G61</f>
        <v>9149682.6000000015</v>
      </c>
      <c r="H63" s="66">
        <f>F63+G63</f>
        <v>-16909631</v>
      </c>
    </row>
    <row r="64" spans="1:8">
      <c r="A64" s="57">
        <v>39</v>
      </c>
      <c r="B64" s="64" t="s">
        <v>144</v>
      </c>
      <c r="C64" s="79">
        <v>2339983</v>
      </c>
      <c r="D64" s="79">
        <v>0</v>
      </c>
      <c r="E64" s="65">
        <f>C64+D64</f>
        <v>2339983</v>
      </c>
      <c r="F64" s="79">
        <v>-525878</v>
      </c>
      <c r="G64" s="79">
        <v>0</v>
      </c>
      <c r="H64" s="66">
        <f>F64+G64</f>
        <v>-525878</v>
      </c>
    </row>
    <row r="65" spans="1:8">
      <c r="A65" s="61">
        <v>40</v>
      </c>
      <c r="B65" s="73" t="s">
        <v>143</v>
      </c>
      <c r="C65" s="67">
        <f>C63-C64</f>
        <v>3266971.1100000031</v>
      </c>
      <c r="D65" s="67">
        <f>D63-D64</f>
        <v>11489939.889999997</v>
      </c>
      <c r="E65" s="65">
        <f>C65+D65</f>
        <v>14756911</v>
      </c>
      <c r="F65" s="67">
        <f>F63-F64</f>
        <v>-25533435.600000001</v>
      </c>
      <c r="G65" s="67">
        <f>G63-G64</f>
        <v>9149682.6000000015</v>
      </c>
      <c r="H65" s="66">
        <f>F65+G65</f>
        <v>-16383753</v>
      </c>
    </row>
    <row r="66" spans="1:8">
      <c r="A66" s="57">
        <v>41</v>
      </c>
      <c r="B66" s="64" t="s">
        <v>142</v>
      </c>
      <c r="C66" s="79"/>
      <c r="D66" s="79"/>
      <c r="E66" s="65">
        <f>C66+D66</f>
        <v>0</v>
      </c>
      <c r="F66" s="79"/>
      <c r="G66" s="79"/>
      <c r="H66" s="66">
        <f>F66+G66</f>
        <v>0</v>
      </c>
    </row>
    <row r="67" spans="1:8" ht="13.5" thickBot="1">
      <c r="A67" s="80">
        <v>42</v>
      </c>
      <c r="B67" s="81" t="s">
        <v>141</v>
      </c>
      <c r="C67" s="82">
        <f>C65+C66</f>
        <v>3266971.1100000031</v>
      </c>
      <c r="D67" s="82">
        <f>D65+D66</f>
        <v>11489939.889999997</v>
      </c>
      <c r="E67" s="83">
        <f>C67+D67</f>
        <v>14756911</v>
      </c>
      <c r="F67" s="82">
        <f>F65+F66</f>
        <v>-25533435.600000001</v>
      </c>
      <c r="G67" s="82">
        <f>G65+G66</f>
        <v>9149682.6000000015</v>
      </c>
      <c r="H67" s="84">
        <f>F67+G67</f>
        <v>-16383753</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zoomScaleNormal="100" workbookViewId="0">
      <selection activeCell="B3" sqref="B3"/>
    </sheetView>
  </sheetViews>
  <sheetFormatPr defaultColWidth="9.28515625" defaultRowHeight="14.25"/>
  <cols>
    <col min="1" max="1" width="9.5703125" style="5" bestFit="1" customWidth="1"/>
    <col min="2" max="2" width="72.28515625" style="5" customWidth="1"/>
    <col min="3" max="8" width="12.7109375" style="5" customWidth="1"/>
    <col min="9" max="16384" width="9.28515625" style="5"/>
  </cols>
  <sheetData>
    <row r="1" spans="1:8">
      <c r="A1" s="2" t="s">
        <v>31</v>
      </c>
      <c r="B1" s="3" t="str">
        <f>'Info '!C2</f>
        <v>JSC " Halyk Bank Georgia"</v>
      </c>
    </row>
    <row r="2" spans="1:8">
      <c r="A2" s="2" t="s">
        <v>32</v>
      </c>
      <c r="B2" s="481">
        <f>'1. key ratios '!B2</f>
        <v>44469</v>
      </c>
    </row>
    <row r="3" spans="1:8">
      <c r="A3" s="4"/>
    </row>
    <row r="4" spans="1:8" ht="15" thickBot="1">
      <c r="A4" s="4" t="s">
        <v>75</v>
      </c>
      <c r="B4" s="4"/>
      <c r="C4" s="241"/>
      <c r="D4" s="241"/>
      <c r="E4" s="241"/>
      <c r="F4" s="242"/>
      <c r="G4" s="242"/>
      <c r="H4" s="243" t="s">
        <v>74</v>
      </c>
    </row>
    <row r="5" spans="1:8">
      <c r="A5" s="684" t="s">
        <v>7</v>
      </c>
      <c r="B5" s="686" t="s">
        <v>340</v>
      </c>
      <c r="C5" s="680" t="s">
        <v>69</v>
      </c>
      <c r="D5" s="681"/>
      <c r="E5" s="682"/>
      <c r="F5" s="680" t="s">
        <v>73</v>
      </c>
      <c r="G5" s="681"/>
      <c r="H5" s="683"/>
    </row>
    <row r="6" spans="1:8">
      <c r="A6" s="685"/>
      <c r="B6" s="687"/>
      <c r="C6" s="32" t="s">
        <v>287</v>
      </c>
      <c r="D6" s="32" t="s">
        <v>122</v>
      </c>
      <c r="E6" s="32" t="s">
        <v>109</v>
      </c>
      <c r="F6" s="32" t="s">
        <v>287</v>
      </c>
      <c r="G6" s="32" t="s">
        <v>122</v>
      </c>
      <c r="H6" s="33" t="s">
        <v>109</v>
      </c>
    </row>
    <row r="7" spans="1:8" s="18" customFormat="1">
      <c r="A7" s="244">
        <v>1</v>
      </c>
      <c r="B7" s="245" t="s">
        <v>374</v>
      </c>
      <c r="C7" s="38"/>
      <c r="D7" s="38"/>
      <c r="E7" s="246">
        <f>C7+D7</f>
        <v>0</v>
      </c>
      <c r="F7" s="38"/>
      <c r="G7" s="38"/>
      <c r="H7" s="39">
        <f t="shared" ref="H7:H53" si="0">F7+G7</f>
        <v>0</v>
      </c>
    </row>
    <row r="8" spans="1:8" s="18" customFormat="1">
      <c r="A8" s="244">
        <v>1.1000000000000001</v>
      </c>
      <c r="B8" s="298" t="s">
        <v>305</v>
      </c>
      <c r="C8" s="38">
        <v>7537326</v>
      </c>
      <c r="D8" s="38">
        <v>370676</v>
      </c>
      <c r="E8" s="246">
        <f t="shared" ref="E8:E53" si="1">C8+D8</f>
        <v>7908002</v>
      </c>
      <c r="F8" s="38">
        <v>5959506</v>
      </c>
      <c r="G8" s="38">
        <v>1258361</v>
      </c>
      <c r="H8" s="39">
        <f t="shared" si="0"/>
        <v>7217867</v>
      </c>
    </row>
    <row r="9" spans="1:8" s="18" customFormat="1">
      <c r="A9" s="244">
        <v>1.2</v>
      </c>
      <c r="B9" s="298" t="s">
        <v>306</v>
      </c>
      <c r="C9" s="38">
        <v>0</v>
      </c>
      <c r="D9" s="38">
        <v>0</v>
      </c>
      <c r="E9" s="246">
        <f t="shared" si="1"/>
        <v>0</v>
      </c>
      <c r="F9" s="38">
        <v>0</v>
      </c>
      <c r="G9" s="38">
        <v>0</v>
      </c>
      <c r="H9" s="39">
        <f t="shared" si="0"/>
        <v>0</v>
      </c>
    </row>
    <row r="10" spans="1:8" s="18" customFormat="1">
      <c r="A10" s="244">
        <v>1.3</v>
      </c>
      <c r="B10" s="298" t="s">
        <v>307</v>
      </c>
      <c r="C10" s="38">
        <v>12923348</v>
      </c>
      <c r="D10" s="38">
        <v>19681469</v>
      </c>
      <c r="E10" s="246">
        <f t="shared" si="1"/>
        <v>32604817</v>
      </c>
      <c r="F10" s="38">
        <v>10291218</v>
      </c>
      <c r="G10" s="38">
        <v>16637669</v>
      </c>
      <c r="H10" s="39">
        <f t="shared" si="0"/>
        <v>26928887</v>
      </c>
    </row>
    <row r="11" spans="1:8" s="18" customFormat="1">
      <c r="A11" s="244">
        <v>1.4</v>
      </c>
      <c r="B11" s="298" t="s">
        <v>288</v>
      </c>
      <c r="C11" s="38">
        <v>0</v>
      </c>
      <c r="D11" s="38">
        <v>0</v>
      </c>
      <c r="E11" s="246">
        <f t="shared" si="1"/>
        <v>0</v>
      </c>
      <c r="F11" s="38">
        <v>0</v>
      </c>
      <c r="G11" s="38">
        <v>0</v>
      </c>
      <c r="H11" s="39">
        <f t="shared" si="0"/>
        <v>0</v>
      </c>
    </row>
    <row r="12" spans="1:8" s="18" customFormat="1" ht="29.25" customHeight="1">
      <c r="A12" s="244">
        <v>2</v>
      </c>
      <c r="B12" s="248" t="s">
        <v>309</v>
      </c>
      <c r="C12" s="38">
        <v>0</v>
      </c>
      <c r="D12" s="38">
        <v>0</v>
      </c>
      <c r="E12" s="246">
        <f t="shared" si="1"/>
        <v>0</v>
      </c>
      <c r="F12" s="38">
        <v>0</v>
      </c>
      <c r="G12" s="38">
        <v>0</v>
      </c>
      <c r="H12" s="39">
        <f t="shared" si="0"/>
        <v>0</v>
      </c>
    </row>
    <row r="13" spans="1:8" s="18" customFormat="1" ht="19.899999999999999" customHeight="1">
      <c r="A13" s="244">
        <v>3</v>
      </c>
      <c r="B13" s="248" t="s">
        <v>308</v>
      </c>
      <c r="C13" s="38">
        <v>0</v>
      </c>
      <c r="D13" s="38">
        <v>0</v>
      </c>
      <c r="E13" s="246">
        <f t="shared" si="1"/>
        <v>0</v>
      </c>
      <c r="F13" s="38">
        <v>0</v>
      </c>
      <c r="G13" s="38">
        <v>0</v>
      </c>
      <c r="H13" s="39">
        <f t="shared" si="0"/>
        <v>0</v>
      </c>
    </row>
    <row r="14" spans="1:8" s="18" customFormat="1">
      <c r="A14" s="244">
        <v>3.1</v>
      </c>
      <c r="B14" s="299" t="s">
        <v>289</v>
      </c>
      <c r="C14" s="38">
        <v>0</v>
      </c>
      <c r="D14" s="38">
        <v>0</v>
      </c>
      <c r="E14" s="246">
        <f t="shared" si="1"/>
        <v>0</v>
      </c>
      <c r="F14" s="38">
        <v>0</v>
      </c>
      <c r="G14" s="38">
        <v>0</v>
      </c>
      <c r="H14" s="39">
        <f t="shared" si="0"/>
        <v>0</v>
      </c>
    </row>
    <row r="15" spans="1:8" s="18" customFormat="1">
      <c r="A15" s="244">
        <v>3.2</v>
      </c>
      <c r="B15" s="299" t="s">
        <v>290</v>
      </c>
      <c r="C15" s="38">
        <v>0</v>
      </c>
      <c r="D15" s="38">
        <v>0</v>
      </c>
      <c r="E15" s="246">
        <f t="shared" si="1"/>
        <v>0</v>
      </c>
      <c r="F15" s="38">
        <v>0</v>
      </c>
      <c r="G15" s="38">
        <v>0</v>
      </c>
      <c r="H15" s="39">
        <f t="shared" si="0"/>
        <v>0</v>
      </c>
    </row>
    <row r="16" spans="1:8" s="18" customFormat="1">
      <c r="A16" s="244">
        <v>4</v>
      </c>
      <c r="B16" s="302" t="s">
        <v>319</v>
      </c>
      <c r="C16" s="38">
        <v>0</v>
      </c>
      <c r="D16" s="38">
        <v>0</v>
      </c>
      <c r="E16" s="246">
        <f t="shared" si="1"/>
        <v>0</v>
      </c>
      <c r="F16" s="38">
        <v>0</v>
      </c>
      <c r="G16" s="38">
        <v>0</v>
      </c>
      <c r="H16" s="39">
        <f t="shared" si="0"/>
        <v>0</v>
      </c>
    </row>
    <row r="17" spans="1:8" s="18" customFormat="1">
      <c r="A17" s="244">
        <v>4.0999999999999996</v>
      </c>
      <c r="B17" s="299" t="s">
        <v>310</v>
      </c>
      <c r="C17" s="38">
        <v>5112570</v>
      </c>
      <c r="D17" s="38">
        <v>412590490</v>
      </c>
      <c r="E17" s="246">
        <f t="shared" si="1"/>
        <v>417703060</v>
      </c>
      <c r="F17" s="38">
        <v>5716206</v>
      </c>
      <c r="G17" s="38">
        <v>311583190</v>
      </c>
      <c r="H17" s="39">
        <f t="shared" si="0"/>
        <v>317299396</v>
      </c>
    </row>
    <row r="18" spans="1:8" s="18" customFormat="1">
      <c r="A18" s="244">
        <v>4.2</v>
      </c>
      <c r="B18" s="299" t="s">
        <v>304</v>
      </c>
      <c r="C18" s="38">
        <v>50107</v>
      </c>
      <c r="D18" s="38">
        <v>0</v>
      </c>
      <c r="E18" s="246">
        <f t="shared" si="1"/>
        <v>50107</v>
      </c>
      <c r="F18" s="38">
        <v>0</v>
      </c>
      <c r="G18" s="38">
        <v>0</v>
      </c>
      <c r="H18" s="39">
        <f t="shared" si="0"/>
        <v>0</v>
      </c>
    </row>
    <row r="19" spans="1:8" s="18" customFormat="1">
      <c r="A19" s="244">
        <v>5</v>
      </c>
      <c r="B19" s="248" t="s">
        <v>318</v>
      </c>
      <c r="C19" s="38">
        <v>0</v>
      </c>
      <c r="D19" s="38">
        <v>0</v>
      </c>
      <c r="E19" s="246">
        <f t="shared" si="1"/>
        <v>0</v>
      </c>
      <c r="F19" s="38">
        <v>0</v>
      </c>
      <c r="G19" s="38">
        <v>0</v>
      </c>
      <c r="H19" s="39">
        <f t="shared" si="0"/>
        <v>0</v>
      </c>
    </row>
    <row r="20" spans="1:8" s="18" customFormat="1">
      <c r="A20" s="244">
        <v>5.0999999999999996</v>
      </c>
      <c r="B20" s="300" t="s">
        <v>293</v>
      </c>
      <c r="C20" s="38">
        <v>7342696</v>
      </c>
      <c r="D20" s="38">
        <v>8267247</v>
      </c>
      <c r="E20" s="246">
        <f t="shared" si="1"/>
        <v>15609943</v>
      </c>
      <c r="F20" s="38">
        <v>2010095</v>
      </c>
      <c r="G20" s="38">
        <v>1997020</v>
      </c>
      <c r="H20" s="39">
        <f t="shared" si="0"/>
        <v>4007115</v>
      </c>
    </row>
    <row r="21" spans="1:8" s="18" customFormat="1">
      <c r="A21" s="244">
        <v>5.2</v>
      </c>
      <c r="B21" s="300" t="s">
        <v>292</v>
      </c>
      <c r="C21" s="38">
        <v>0</v>
      </c>
      <c r="D21" s="38">
        <v>0</v>
      </c>
      <c r="E21" s="246">
        <f t="shared" si="1"/>
        <v>0</v>
      </c>
      <c r="F21" s="38">
        <v>0</v>
      </c>
      <c r="G21" s="38">
        <v>0</v>
      </c>
      <c r="H21" s="39">
        <f t="shared" si="0"/>
        <v>0</v>
      </c>
    </row>
    <row r="22" spans="1:8" s="18" customFormat="1">
      <c r="A22" s="244">
        <v>5.3</v>
      </c>
      <c r="B22" s="300" t="s">
        <v>291</v>
      </c>
      <c r="C22" s="38">
        <v>0</v>
      </c>
      <c r="D22" s="38">
        <v>0</v>
      </c>
      <c r="E22" s="246">
        <f t="shared" si="1"/>
        <v>0</v>
      </c>
      <c r="F22" s="38">
        <v>0</v>
      </c>
      <c r="G22" s="38">
        <v>0</v>
      </c>
      <c r="H22" s="39">
        <f t="shared" si="0"/>
        <v>0</v>
      </c>
    </row>
    <row r="23" spans="1:8" s="18" customFormat="1">
      <c r="A23" s="244" t="s">
        <v>16</v>
      </c>
      <c r="B23" s="249" t="s">
        <v>76</v>
      </c>
      <c r="C23" s="38">
        <v>19919363</v>
      </c>
      <c r="D23" s="38">
        <v>320851490</v>
      </c>
      <c r="E23" s="246">
        <f t="shared" si="1"/>
        <v>340770853</v>
      </c>
      <c r="F23" s="38">
        <v>23130622</v>
      </c>
      <c r="G23" s="38">
        <v>266517351</v>
      </c>
      <c r="H23" s="39">
        <f t="shared" si="0"/>
        <v>289647973</v>
      </c>
    </row>
    <row r="24" spans="1:8" s="18" customFormat="1">
      <c r="A24" s="244" t="s">
        <v>17</v>
      </c>
      <c r="B24" s="249" t="s">
        <v>77</v>
      </c>
      <c r="C24" s="38">
        <v>141084</v>
      </c>
      <c r="D24" s="38">
        <v>369608072</v>
      </c>
      <c r="E24" s="246">
        <f t="shared" si="1"/>
        <v>369749156</v>
      </c>
      <c r="F24" s="38">
        <v>141084</v>
      </c>
      <c r="G24" s="38">
        <v>287877408</v>
      </c>
      <c r="H24" s="39">
        <f t="shared" si="0"/>
        <v>288018492</v>
      </c>
    </row>
    <row r="25" spans="1:8" s="18" customFormat="1">
      <c r="A25" s="244" t="s">
        <v>18</v>
      </c>
      <c r="B25" s="249" t="s">
        <v>78</v>
      </c>
      <c r="C25" s="38">
        <v>0</v>
      </c>
      <c r="D25" s="38">
        <v>700179</v>
      </c>
      <c r="E25" s="246">
        <f t="shared" si="1"/>
        <v>700179</v>
      </c>
      <c r="F25" s="38">
        <v>0</v>
      </c>
      <c r="G25" s="38">
        <v>715471</v>
      </c>
      <c r="H25" s="39">
        <f t="shared" si="0"/>
        <v>715471</v>
      </c>
    </row>
    <row r="26" spans="1:8" s="18" customFormat="1">
      <c r="A26" s="244" t="s">
        <v>19</v>
      </c>
      <c r="B26" s="249" t="s">
        <v>79</v>
      </c>
      <c r="C26" s="38">
        <v>2576912</v>
      </c>
      <c r="D26" s="38">
        <v>173541360</v>
      </c>
      <c r="E26" s="246">
        <f t="shared" si="1"/>
        <v>176118272</v>
      </c>
      <c r="F26" s="38">
        <v>3101517</v>
      </c>
      <c r="G26" s="38">
        <v>142200957</v>
      </c>
      <c r="H26" s="39">
        <f t="shared" si="0"/>
        <v>145302474</v>
      </c>
    </row>
    <row r="27" spans="1:8" s="18" customFormat="1">
      <c r="A27" s="244" t="s">
        <v>20</v>
      </c>
      <c r="B27" s="249" t="s">
        <v>80</v>
      </c>
      <c r="C27" s="38">
        <v>10038364</v>
      </c>
      <c r="D27" s="38">
        <v>57094421</v>
      </c>
      <c r="E27" s="246">
        <f t="shared" si="1"/>
        <v>67132785</v>
      </c>
      <c r="F27" s="38">
        <v>34740</v>
      </c>
      <c r="G27" s="38">
        <v>64341309</v>
      </c>
      <c r="H27" s="39">
        <f t="shared" si="0"/>
        <v>64376049</v>
      </c>
    </row>
    <row r="28" spans="1:8" s="18" customFormat="1">
      <c r="A28" s="244">
        <v>5.4</v>
      </c>
      <c r="B28" s="300" t="s">
        <v>294</v>
      </c>
      <c r="C28" s="38">
        <v>365678</v>
      </c>
      <c r="D28" s="38">
        <v>16922388</v>
      </c>
      <c r="E28" s="246">
        <f t="shared" si="1"/>
        <v>17288066</v>
      </c>
      <c r="F28" s="38">
        <v>1364705</v>
      </c>
      <c r="G28" s="38">
        <v>11361470</v>
      </c>
      <c r="H28" s="39">
        <f t="shared" si="0"/>
        <v>12726175</v>
      </c>
    </row>
    <row r="29" spans="1:8" s="18" customFormat="1">
      <c r="A29" s="244">
        <v>5.5</v>
      </c>
      <c r="B29" s="300" t="s">
        <v>295</v>
      </c>
      <c r="C29" s="38">
        <v>0</v>
      </c>
      <c r="D29" s="38">
        <v>0</v>
      </c>
      <c r="E29" s="246">
        <f t="shared" si="1"/>
        <v>0</v>
      </c>
      <c r="F29" s="38">
        <v>0</v>
      </c>
      <c r="G29" s="38">
        <v>0</v>
      </c>
      <c r="H29" s="39">
        <f t="shared" si="0"/>
        <v>0</v>
      </c>
    </row>
    <row r="30" spans="1:8" s="18" customFormat="1">
      <c r="A30" s="244">
        <v>5.6</v>
      </c>
      <c r="B30" s="300" t="s">
        <v>296</v>
      </c>
      <c r="C30" s="38">
        <v>0</v>
      </c>
      <c r="D30" s="38">
        <v>0</v>
      </c>
      <c r="E30" s="246">
        <f t="shared" si="1"/>
        <v>0</v>
      </c>
      <c r="F30" s="38">
        <v>0</v>
      </c>
      <c r="G30" s="38">
        <v>0</v>
      </c>
      <c r="H30" s="39">
        <f t="shared" si="0"/>
        <v>0</v>
      </c>
    </row>
    <row r="31" spans="1:8" s="18" customFormat="1">
      <c r="A31" s="244">
        <v>5.7</v>
      </c>
      <c r="B31" s="300" t="s">
        <v>80</v>
      </c>
      <c r="C31" s="38">
        <v>0</v>
      </c>
      <c r="D31" s="38">
        <v>0</v>
      </c>
      <c r="E31" s="246">
        <f t="shared" si="1"/>
        <v>0</v>
      </c>
      <c r="F31" s="38">
        <v>0</v>
      </c>
      <c r="G31" s="38">
        <v>0</v>
      </c>
      <c r="H31" s="39">
        <f t="shared" si="0"/>
        <v>0</v>
      </c>
    </row>
    <row r="32" spans="1:8" s="18" customFormat="1">
      <c r="A32" s="244">
        <v>6</v>
      </c>
      <c r="B32" s="248" t="s">
        <v>324</v>
      </c>
      <c r="C32" s="38">
        <v>0</v>
      </c>
      <c r="D32" s="38">
        <v>0</v>
      </c>
      <c r="E32" s="246">
        <f t="shared" si="1"/>
        <v>0</v>
      </c>
      <c r="F32" s="38">
        <v>0</v>
      </c>
      <c r="G32" s="38">
        <v>0</v>
      </c>
      <c r="H32" s="39">
        <f t="shared" si="0"/>
        <v>0</v>
      </c>
    </row>
    <row r="33" spans="1:8" s="18" customFormat="1">
      <c r="A33" s="244">
        <v>6.1</v>
      </c>
      <c r="B33" s="301" t="s">
        <v>314</v>
      </c>
      <c r="C33" s="38">
        <v>21911659.199999999</v>
      </c>
      <c r="D33" s="38">
        <v>0</v>
      </c>
      <c r="E33" s="246">
        <f t="shared" si="1"/>
        <v>21911659.199999999</v>
      </c>
      <c r="F33" s="38">
        <v>0</v>
      </c>
      <c r="G33" s="38">
        <v>16673390.970000001</v>
      </c>
      <c r="H33" s="39">
        <f t="shared" si="0"/>
        <v>16673390.970000001</v>
      </c>
    </row>
    <row r="34" spans="1:8" s="18" customFormat="1">
      <c r="A34" s="244">
        <v>6.2</v>
      </c>
      <c r="B34" s="301" t="s">
        <v>315</v>
      </c>
      <c r="C34" s="38">
        <v>0</v>
      </c>
      <c r="D34" s="38">
        <v>21809703.02</v>
      </c>
      <c r="E34" s="246">
        <f t="shared" si="1"/>
        <v>21809703.02</v>
      </c>
      <c r="F34" s="38">
        <v>0</v>
      </c>
      <c r="G34" s="38">
        <v>17224500</v>
      </c>
      <c r="H34" s="39">
        <f t="shared" si="0"/>
        <v>17224500</v>
      </c>
    </row>
    <row r="35" spans="1:8" s="18" customFormat="1">
      <c r="A35" s="244">
        <v>6.3</v>
      </c>
      <c r="B35" s="301" t="s">
        <v>311</v>
      </c>
      <c r="C35" s="38">
        <v>0</v>
      </c>
      <c r="D35" s="38">
        <v>0</v>
      </c>
      <c r="E35" s="246">
        <f t="shared" si="1"/>
        <v>0</v>
      </c>
      <c r="F35" s="38">
        <v>0</v>
      </c>
      <c r="G35" s="38">
        <v>0</v>
      </c>
      <c r="H35" s="39">
        <f t="shared" si="0"/>
        <v>0</v>
      </c>
    </row>
    <row r="36" spans="1:8" s="18" customFormat="1">
      <c r="A36" s="244">
        <v>6.4</v>
      </c>
      <c r="B36" s="301" t="s">
        <v>312</v>
      </c>
      <c r="C36" s="38">
        <v>0</v>
      </c>
      <c r="D36" s="38">
        <v>0</v>
      </c>
      <c r="E36" s="246">
        <f t="shared" si="1"/>
        <v>0</v>
      </c>
      <c r="F36" s="38">
        <v>0</v>
      </c>
      <c r="G36" s="38">
        <v>0</v>
      </c>
      <c r="H36" s="39">
        <f t="shared" si="0"/>
        <v>0</v>
      </c>
    </row>
    <row r="37" spans="1:8" s="18" customFormat="1">
      <c r="A37" s="244">
        <v>6.5</v>
      </c>
      <c r="B37" s="301" t="s">
        <v>313</v>
      </c>
      <c r="C37" s="38">
        <v>0</v>
      </c>
      <c r="D37" s="38">
        <v>0</v>
      </c>
      <c r="E37" s="246">
        <f t="shared" si="1"/>
        <v>0</v>
      </c>
      <c r="F37" s="38">
        <v>0</v>
      </c>
      <c r="G37" s="38">
        <v>0</v>
      </c>
      <c r="H37" s="39">
        <f t="shared" si="0"/>
        <v>0</v>
      </c>
    </row>
    <row r="38" spans="1:8" s="18" customFormat="1">
      <c r="A38" s="244">
        <v>6.6</v>
      </c>
      <c r="B38" s="301" t="s">
        <v>316</v>
      </c>
      <c r="C38" s="38">
        <v>0</v>
      </c>
      <c r="D38" s="38">
        <v>0</v>
      </c>
      <c r="E38" s="246">
        <f t="shared" si="1"/>
        <v>0</v>
      </c>
      <c r="F38" s="38">
        <v>0</v>
      </c>
      <c r="G38" s="38">
        <v>0</v>
      </c>
      <c r="H38" s="39">
        <f t="shared" si="0"/>
        <v>0</v>
      </c>
    </row>
    <row r="39" spans="1:8" s="18" customFormat="1">
      <c r="A39" s="244">
        <v>6.7</v>
      </c>
      <c r="B39" s="301" t="s">
        <v>317</v>
      </c>
      <c r="C39" s="38">
        <v>0</v>
      </c>
      <c r="D39" s="38">
        <v>0</v>
      </c>
      <c r="E39" s="246">
        <f t="shared" si="1"/>
        <v>0</v>
      </c>
      <c r="F39" s="38">
        <v>0</v>
      </c>
      <c r="G39" s="38">
        <v>0</v>
      </c>
      <c r="H39" s="39">
        <f t="shared" si="0"/>
        <v>0</v>
      </c>
    </row>
    <row r="40" spans="1:8" s="18" customFormat="1">
      <c r="A40" s="244">
        <v>7</v>
      </c>
      <c r="B40" s="248" t="s">
        <v>320</v>
      </c>
      <c r="C40" s="38">
        <v>0</v>
      </c>
      <c r="D40" s="38">
        <v>0</v>
      </c>
      <c r="E40" s="246">
        <f t="shared" si="1"/>
        <v>0</v>
      </c>
      <c r="F40" s="38">
        <v>0</v>
      </c>
      <c r="G40" s="38">
        <v>0</v>
      </c>
      <c r="H40" s="39">
        <f t="shared" si="0"/>
        <v>0</v>
      </c>
    </row>
    <row r="41" spans="1:8" s="18" customFormat="1">
      <c r="A41" s="244">
        <v>7.1</v>
      </c>
      <c r="B41" s="247" t="s">
        <v>321</v>
      </c>
      <c r="C41" s="38">
        <v>0</v>
      </c>
      <c r="D41" s="38">
        <v>0</v>
      </c>
      <c r="E41" s="246">
        <f t="shared" si="1"/>
        <v>0</v>
      </c>
      <c r="F41" s="38">
        <v>0</v>
      </c>
      <c r="G41" s="38">
        <v>0</v>
      </c>
      <c r="H41" s="39">
        <f t="shared" si="0"/>
        <v>0</v>
      </c>
    </row>
    <row r="42" spans="1:8" s="18" customFormat="1" ht="25.5">
      <c r="A42" s="244">
        <v>7.2</v>
      </c>
      <c r="B42" s="247" t="s">
        <v>322</v>
      </c>
      <c r="C42" s="38">
        <v>969863.07999999949</v>
      </c>
      <c r="D42" s="38">
        <v>2794474.1699999985</v>
      </c>
      <c r="E42" s="246">
        <f t="shared" si="1"/>
        <v>3764337.2499999981</v>
      </c>
      <c r="F42" s="38">
        <v>497834.07999999996</v>
      </c>
      <c r="G42" s="38">
        <v>1924590.12</v>
      </c>
      <c r="H42" s="39">
        <f t="shared" si="0"/>
        <v>2422424.2000000002</v>
      </c>
    </row>
    <row r="43" spans="1:8" s="18" customFormat="1" ht="25.5">
      <c r="A43" s="244">
        <v>7.3</v>
      </c>
      <c r="B43" s="247" t="s">
        <v>325</v>
      </c>
      <c r="C43" s="38">
        <v>18711</v>
      </c>
      <c r="D43" s="38">
        <v>80583</v>
      </c>
      <c r="E43" s="246">
        <f t="shared" si="1"/>
        <v>99294</v>
      </c>
      <c r="F43" s="38">
        <v>18977</v>
      </c>
      <c r="G43" s="38">
        <v>84841</v>
      </c>
      <c r="H43" s="39">
        <f t="shared" si="0"/>
        <v>103818</v>
      </c>
    </row>
    <row r="44" spans="1:8" s="18" customFormat="1" ht="25.5">
      <c r="A44" s="244">
        <v>7.4</v>
      </c>
      <c r="B44" s="247" t="s">
        <v>326</v>
      </c>
      <c r="C44" s="38" vm="10">
        <v>1012525.9800000001</v>
      </c>
      <c r="D44" s="38" vm="11">
        <v>3570178.66</v>
      </c>
      <c r="E44" s="246">
        <f t="shared" si="1"/>
        <v>4582704.6400000006</v>
      </c>
      <c r="F44" s="38">
        <v>497560.83999999985</v>
      </c>
      <c r="G44" s="38">
        <v>3213023.5699999994</v>
      </c>
      <c r="H44" s="39">
        <f t="shared" si="0"/>
        <v>3710584.4099999992</v>
      </c>
    </row>
    <row r="45" spans="1:8" s="18" customFormat="1">
      <c r="A45" s="244">
        <v>8</v>
      </c>
      <c r="B45" s="248" t="s">
        <v>303</v>
      </c>
      <c r="C45" s="38">
        <v>0</v>
      </c>
      <c r="D45" s="38">
        <v>0</v>
      </c>
      <c r="E45" s="246">
        <f t="shared" si="1"/>
        <v>0</v>
      </c>
      <c r="F45" s="38">
        <v>0</v>
      </c>
      <c r="G45" s="38">
        <v>0</v>
      </c>
      <c r="H45" s="39">
        <f t="shared" si="0"/>
        <v>0</v>
      </c>
    </row>
    <row r="46" spans="1:8" s="18" customFormat="1">
      <c r="A46" s="244">
        <v>8.1</v>
      </c>
      <c r="B46" s="299" t="s">
        <v>327</v>
      </c>
      <c r="C46" s="38">
        <v>0</v>
      </c>
      <c r="D46" s="38">
        <v>0</v>
      </c>
      <c r="E46" s="246">
        <f t="shared" si="1"/>
        <v>0</v>
      </c>
      <c r="F46" s="38">
        <v>0</v>
      </c>
      <c r="G46" s="38">
        <v>0</v>
      </c>
      <c r="H46" s="39">
        <f t="shared" si="0"/>
        <v>0</v>
      </c>
    </row>
    <row r="47" spans="1:8" s="18" customFormat="1">
      <c r="A47" s="244">
        <v>8.1999999999999993</v>
      </c>
      <c r="B47" s="299" t="s">
        <v>328</v>
      </c>
      <c r="C47" s="38">
        <v>0</v>
      </c>
      <c r="D47" s="38">
        <v>0</v>
      </c>
      <c r="E47" s="246">
        <f t="shared" si="1"/>
        <v>0</v>
      </c>
      <c r="F47" s="38">
        <v>0</v>
      </c>
      <c r="G47" s="38">
        <v>0</v>
      </c>
      <c r="H47" s="39">
        <f t="shared" si="0"/>
        <v>0</v>
      </c>
    </row>
    <row r="48" spans="1:8" s="18" customFormat="1">
      <c r="A48" s="244">
        <v>8.3000000000000007</v>
      </c>
      <c r="B48" s="299" t="s">
        <v>329</v>
      </c>
      <c r="C48" s="38">
        <v>0</v>
      </c>
      <c r="D48" s="38">
        <v>0</v>
      </c>
      <c r="E48" s="246">
        <f t="shared" si="1"/>
        <v>0</v>
      </c>
      <c r="F48" s="38">
        <v>0</v>
      </c>
      <c r="G48" s="38">
        <v>0</v>
      </c>
      <c r="H48" s="39">
        <f t="shared" si="0"/>
        <v>0</v>
      </c>
    </row>
    <row r="49" spans="1:8" s="18" customFormat="1">
      <c r="A49" s="244">
        <v>8.4</v>
      </c>
      <c r="B49" s="299" t="s">
        <v>330</v>
      </c>
      <c r="C49" s="38">
        <v>0</v>
      </c>
      <c r="D49" s="38">
        <v>0</v>
      </c>
      <c r="E49" s="246">
        <f t="shared" si="1"/>
        <v>0</v>
      </c>
      <c r="F49" s="38">
        <v>0</v>
      </c>
      <c r="G49" s="38">
        <v>0</v>
      </c>
      <c r="H49" s="39">
        <f t="shared" si="0"/>
        <v>0</v>
      </c>
    </row>
    <row r="50" spans="1:8" s="18" customFormat="1">
      <c r="A50" s="244">
        <v>8.5</v>
      </c>
      <c r="B50" s="299" t="s">
        <v>331</v>
      </c>
      <c r="C50" s="38">
        <v>0</v>
      </c>
      <c r="D50" s="38">
        <v>0</v>
      </c>
      <c r="E50" s="246">
        <f t="shared" si="1"/>
        <v>0</v>
      </c>
      <c r="F50" s="38">
        <v>0</v>
      </c>
      <c r="G50" s="38">
        <v>0</v>
      </c>
      <c r="H50" s="39">
        <f t="shared" si="0"/>
        <v>0</v>
      </c>
    </row>
    <row r="51" spans="1:8" s="18" customFormat="1">
      <c r="A51" s="244">
        <v>8.6</v>
      </c>
      <c r="B51" s="299" t="s">
        <v>332</v>
      </c>
      <c r="C51" s="38">
        <v>0</v>
      </c>
      <c r="D51" s="38">
        <v>0</v>
      </c>
      <c r="E51" s="246">
        <f t="shared" si="1"/>
        <v>0</v>
      </c>
      <c r="F51" s="38">
        <v>0</v>
      </c>
      <c r="G51" s="38">
        <v>0</v>
      </c>
      <c r="H51" s="39">
        <f t="shared" si="0"/>
        <v>0</v>
      </c>
    </row>
    <row r="52" spans="1:8" s="18" customFormat="1">
      <c r="A52" s="244">
        <v>8.6999999999999993</v>
      </c>
      <c r="B52" s="299" t="s">
        <v>333</v>
      </c>
      <c r="C52" s="38">
        <v>0</v>
      </c>
      <c r="D52" s="38">
        <v>0</v>
      </c>
      <c r="E52" s="246">
        <f t="shared" si="1"/>
        <v>0</v>
      </c>
      <c r="F52" s="38">
        <v>0</v>
      </c>
      <c r="G52" s="38">
        <v>0</v>
      </c>
      <c r="H52" s="39">
        <f t="shared" si="0"/>
        <v>0</v>
      </c>
    </row>
    <row r="53" spans="1:8" s="18" customFormat="1" ht="15" thickBot="1">
      <c r="A53" s="250">
        <v>9</v>
      </c>
      <c r="B53" s="251" t="s">
        <v>323</v>
      </c>
      <c r="C53" s="252">
        <v>0</v>
      </c>
      <c r="D53" s="252">
        <v>0</v>
      </c>
      <c r="E53" s="253">
        <f t="shared" si="1"/>
        <v>0</v>
      </c>
      <c r="F53" s="252">
        <v>0</v>
      </c>
      <c r="G53" s="252">
        <v>0</v>
      </c>
      <c r="H53" s="50">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B3" sqref="B3"/>
    </sheetView>
  </sheetViews>
  <sheetFormatPr defaultColWidth="9.28515625" defaultRowHeight="12.75"/>
  <cols>
    <col min="1" max="1" width="9.5703125" style="4" bestFit="1" customWidth="1"/>
    <col min="2" max="2" width="93.5703125" style="4" customWidth="1"/>
    <col min="3" max="4" width="10.7109375" style="4" customWidth="1"/>
    <col min="5" max="11" width="9.7109375" style="52" customWidth="1"/>
    <col min="12" max="16384" width="9.28515625" style="52"/>
  </cols>
  <sheetData>
    <row r="1" spans="1:8">
      <c r="A1" s="2" t="s">
        <v>31</v>
      </c>
      <c r="B1" s="3" t="str">
        <f>'Info '!C2</f>
        <v>JSC " Halyk Bank Georgia"</v>
      </c>
      <c r="C1" s="3"/>
    </row>
    <row r="2" spans="1:8">
      <c r="A2" s="2" t="s">
        <v>32</v>
      </c>
      <c r="B2" s="481">
        <f>'1. key ratios '!B2</f>
        <v>44469</v>
      </c>
      <c r="C2" s="6"/>
      <c r="D2" s="7"/>
      <c r="E2" s="85"/>
      <c r="F2" s="85"/>
      <c r="G2" s="85"/>
      <c r="H2" s="85"/>
    </row>
    <row r="3" spans="1:8">
      <c r="A3" s="2"/>
      <c r="B3" s="3"/>
      <c r="C3" s="6"/>
      <c r="D3" s="7"/>
      <c r="E3" s="85"/>
      <c r="F3" s="85"/>
      <c r="G3" s="85"/>
      <c r="H3" s="85"/>
    </row>
    <row r="4" spans="1:8" ht="15" customHeight="1" thickBot="1">
      <c r="A4" s="7" t="s">
        <v>198</v>
      </c>
      <c r="B4" s="187" t="s">
        <v>297</v>
      </c>
      <c r="C4" s="86" t="s">
        <v>74</v>
      </c>
    </row>
    <row r="5" spans="1:8" ht="15" customHeight="1">
      <c r="A5" s="284" t="s">
        <v>7</v>
      </c>
      <c r="B5" s="285"/>
      <c r="C5" s="479" t="str">
        <f>INT((MONTH($B$2))/3)&amp;"Q"&amp;"-"&amp;YEAR($B$2)</f>
        <v>3Q-2021</v>
      </c>
      <c r="D5" s="479" t="str">
        <f>IF(INT(MONTH($B$2))=3, "4"&amp;"Q"&amp;"-"&amp;YEAR($B$2)-1, IF(INT(MONTH($B$2))=6, "1"&amp;"Q"&amp;"-"&amp;YEAR($B$2), IF(INT(MONTH($B$2))=9, "2"&amp;"Q"&amp;"-"&amp;YEAR($B$2),IF(INT(MONTH($B$2))=12, "3"&amp;"Q"&amp;"-"&amp;YEAR($B$2), 0))))</f>
        <v>2Q-2021</v>
      </c>
      <c r="E5" s="479" t="str">
        <f>IF(INT(MONTH($B$2))=3, "3"&amp;"Q"&amp;"-"&amp;YEAR($B$2)-1, IF(INT(MONTH($B$2))=6, "4"&amp;"Q"&amp;"-"&amp;YEAR($B$2)-1, IF(INT(MONTH($B$2))=9, "1"&amp;"Q"&amp;"-"&amp;YEAR($B$2),IF(INT(MONTH($B$2))=12, "2"&amp;"Q"&amp;"-"&amp;YEAR($B$2), 0))))</f>
        <v>1Q-2021</v>
      </c>
      <c r="F5" s="479" t="str">
        <f>IF(INT(MONTH($B$2))=3, "2"&amp;"Q"&amp;"-"&amp;YEAR($B$2)-1, IF(INT(MONTH($B$2))=6, "3"&amp;"Q"&amp;"-"&amp;YEAR($B$2)-1, IF(INT(MONTH($B$2))=9, "4"&amp;"Q"&amp;"-"&amp;YEAR($B$2)-1,IF(INT(MONTH($B$2))=12, "1"&amp;"Q"&amp;"-"&amp;YEAR($B$2), 0))))</f>
        <v>4Q-2020</v>
      </c>
      <c r="G5" s="480" t="str">
        <f>IF(INT(MONTH($B$2))=3, "1"&amp;"Q"&amp;"-"&amp;YEAR($B$2)-1, IF(INT(MONTH($B$2))=6, "2"&amp;"Q"&amp;"-"&amp;YEAR($B$2)-1, IF(INT(MONTH($B$2))=9, "3"&amp;"Q"&amp;"-"&amp;YEAR($B$2)-1,IF(INT(MONTH($B$2))=12, "4"&amp;"Q"&amp;"-"&amp;YEAR($B$2)-1, 0))))</f>
        <v>3Q-2020</v>
      </c>
    </row>
    <row r="6" spans="1:8" ht="15" customHeight="1">
      <c r="A6" s="87">
        <v>1</v>
      </c>
      <c r="B6" s="395" t="s">
        <v>301</v>
      </c>
      <c r="C6" s="469">
        <f>C7+C9+C10</f>
        <v>784999315.09219992</v>
      </c>
      <c r="D6" s="472">
        <f>D7+D9+D10</f>
        <v>676238484.48240006</v>
      </c>
      <c r="E6" s="397">
        <f t="shared" ref="E6:G6" si="0">E7+E9+E10</f>
        <v>632275456.70140004</v>
      </c>
      <c r="F6" s="469">
        <f t="shared" si="0"/>
        <v>592723830.91860008</v>
      </c>
      <c r="G6" s="475">
        <f t="shared" si="0"/>
        <v>556703144.77279997</v>
      </c>
    </row>
    <row r="7" spans="1:8" ht="15" customHeight="1">
      <c r="A7" s="87">
        <v>1.1000000000000001</v>
      </c>
      <c r="B7" s="395" t="s">
        <v>481</v>
      </c>
      <c r="C7" s="470">
        <v>774201440.97720003</v>
      </c>
      <c r="D7" s="473">
        <v>665186615.74240005</v>
      </c>
      <c r="E7" s="470">
        <v>621161460.57840002</v>
      </c>
      <c r="F7" s="470">
        <v>585557871.23259997</v>
      </c>
      <c r="G7" s="476">
        <v>547255824.30379987</v>
      </c>
    </row>
    <row r="8" spans="1:8">
      <c r="A8" s="87" t="s">
        <v>15</v>
      </c>
      <c r="B8" s="395" t="s">
        <v>197</v>
      </c>
      <c r="C8" s="470">
        <v>0</v>
      </c>
      <c r="D8" s="473">
        <v>0</v>
      </c>
      <c r="E8" s="470">
        <v>0</v>
      </c>
      <c r="F8" s="470">
        <v>0</v>
      </c>
      <c r="G8" s="476">
        <v>0</v>
      </c>
    </row>
    <row r="9" spans="1:8" ht="15" customHeight="1">
      <c r="A9" s="87">
        <v>1.2</v>
      </c>
      <c r="B9" s="396" t="s">
        <v>196</v>
      </c>
      <c r="C9" s="470">
        <v>10359640.935000001</v>
      </c>
      <c r="D9" s="473">
        <v>10596420.16</v>
      </c>
      <c r="E9" s="470">
        <v>10865955.663000003</v>
      </c>
      <c r="F9" s="470">
        <v>6926020.3660000004</v>
      </c>
      <c r="G9" s="476">
        <v>9113852.6490000021</v>
      </c>
    </row>
    <row r="10" spans="1:8" ht="15" customHeight="1">
      <c r="A10" s="87">
        <v>1.3</v>
      </c>
      <c r="B10" s="395" t="s">
        <v>29</v>
      </c>
      <c r="C10" s="471">
        <v>438233.18</v>
      </c>
      <c r="D10" s="473">
        <v>455448.58</v>
      </c>
      <c r="E10" s="471">
        <v>248040.46</v>
      </c>
      <c r="F10" s="470">
        <v>239939.32</v>
      </c>
      <c r="G10" s="477">
        <v>333467.82</v>
      </c>
    </row>
    <row r="11" spans="1:8" ht="15" customHeight="1">
      <c r="A11" s="87">
        <v>2</v>
      </c>
      <c r="B11" s="395" t="s">
        <v>298</v>
      </c>
      <c r="C11" s="470">
        <v>846534.34012970526</v>
      </c>
      <c r="D11" s="473">
        <v>2625098.253032499</v>
      </c>
      <c r="E11" s="470">
        <v>2484647.6071396791</v>
      </c>
      <c r="F11" s="470">
        <v>1154698.7382352357</v>
      </c>
      <c r="G11" s="476">
        <v>927762.13157808932</v>
      </c>
    </row>
    <row r="12" spans="1:8" ht="15" customHeight="1">
      <c r="A12" s="87">
        <v>3</v>
      </c>
      <c r="B12" s="395" t="s">
        <v>299</v>
      </c>
      <c r="C12" s="471">
        <v>51351879.743750006</v>
      </c>
      <c r="D12" s="473">
        <v>51351879.743750006</v>
      </c>
      <c r="E12" s="471">
        <v>51351879.743750006</v>
      </c>
      <c r="F12" s="470">
        <v>51351879.743750006</v>
      </c>
      <c r="G12" s="477">
        <v>49679861.618749999</v>
      </c>
    </row>
    <row r="13" spans="1:8" ht="15" customHeight="1" thickBot="1">
      <c r="A13" s="89">
        <v>4</v>
      </c>
      <c r="B13" s="90" t="s">
        <v>300</v>
      </c>
      <c r="C13" s="398">
        <f>C6+C11+C12</f>
        <v>837197729.17607963</v>
      </c>
      <c r="D13" s="474">
        <f>D6+D11+D12</f>
        <v>730215462.47918248</v>
      </c>
      <c r="E13" s="399">
        <f t="shared" ref="E13:G13" si="1">E6+E11+E12</f>
        <v>686111984.05228972</v>
      </c>
      <c r="F13" s="398">
        <f t="shared" si="1"/>
        <v>645230409.40058529</v>
      </c>
      <c r="G13" s="478">
        <f t="shared" si="1"/>
        <v>607310768.52312803</v>
      </c>
    </row>
    <row r="14" spans="1:8">
      <c r="B14" s="93"/>
    </row>
    <row r="15" spans="1:8" ht="25.5">
      <c r="B15" s="94" t="s">
        <v>482</v>
      </c>
    </row>
    <row r="16" spans="1:8">
      <c r="B16" s="94"/>
    </row>
    <row r="17" spans="1:4" ht="11.25">
      <c r="A17" s="52"/>
      <c r="B17" s="52"/>
      <c r="C17" s="52"/>
      <c r="D17" s="52"/>
    </row>
    <row r="18" spans="1:4" ht="11.25">
      <c r="A18" s="52"/>
      <c r="B18" s="52"/>
      <c r="C18" s="52"/>
      <c r="D18" s="52"/>
    </row>
    <row r="19" spans="1:4" ht="11.25">
      <c r="A19" s="52"/>
      <c r="B19" s="52"/>
      <c r="C19" s="52"/>
      <c r="D19" s="52"/>
    </row>
    <row r="20" spans="1:4" ht="11.25">
      <c r="A20" s="52"/>
      <c r="B20" s="52"/>
      <c r="C20" s="52"/>
      <c r="D20" s="52"/>
    </row>
    <row r="21" spans="1:4" ht="11.25">
      <c r="A21" s="52"/>
      <c r="B21" s="52"/>
      <c r="C21" s="52"/>
      <c r="D21" s="52"/>
    </row>
    <row r="22" spans="1:4" ht="11.25">
      <c r="A22" s="52"/>
      <c r="B22" s="52"/>
      <c r="C22" s="52"/>
      <c r="D22" s="52"/>
    </row>
    <row r="23" spans="1:4" ht="11.25">
      <c r="A23" s="52"/>
      <c r="B23" s="52"/>
      <c r="C23" s="52"/>
      <c r="D23" s="52"/>
    </row>
    <row r="24" spans="1:4" ht="11.25">
      <c r="A24" s="52"/>
      <c r="B24" s="52"/>
      <c r="C24" s="52"/>
      <c r="D24" s="52"/>
    </row>
    <row r="25" spans="1:4" ht="11.25">
      <c r="A25" s="52"/>
      <c r="B25" s="52"/>
      <c r="C25" s="52"/>
      <c r="D25" s="52"/>
    </row>
    <row r="26" spans="1:4" ht="11.25">
      <c r="A26" s="52"/>
      <c r="B26" s="52"/>
      <c r="C26" s="52"/>
      <c r="D26" s="52"/>
    </row>
    <row r="27" spans="1:4" ht="11.25">
      <c r="A27" s="52"/>
      <c r="B27" s="52"/>
      <c r="C27" s="52"/>
      <c r="D27" s="52"/>
    </row>
    <row r="28" spans="1:4" ht="11.25">
      <c r="A28" s="52"/>
      <c r="B28" s="52"/>
      <c r="C28" s="52"/>
      <c r="D28" s="52"/>
    </row>
    <row r="29" spans="1:4" ht="11.25">
      <c r="A29" s="52"/>
      <c r="B29" s="52"/>
      <c r="C29" s="52"/>
      <c r="D29" s="5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pane xSplit="1" ySplit="4" topLeftCell="B20" activePane="bottomRight" state="frozen"/>
      <selection activeCell="B9" sqref="B9"/>
      <selection pane="topRight" activeCell="B9" sqref="B9"/>
      <selection pane="bottomLeft" activeCell="B9" sqref="B9"/>
      <selection pane="bottomRight" activeCell="C33" sqref="C33:C34"/>
    </sheetView>
  </sheetViews>
  <sheetFormatPr defaultColWidth="9.28515625" defaultRowHeight="14.25"/>
  <cols>
    <col min="1" max="1" width="9.5703125" style="4" bestFit="1" customWidth="1"/>
    <col min="2" max="2" width="65.5703125" style="4" customWidth="1"/>
    <col min="3" max="3" width="27.5703125" style="4" customWidth="1"/>
    <col min="4" max="16384" width="9.28515625" style="5"/>
  </cols>
  <sheetData>
    <row r="1" spans="1:8">
      <c r="A1" s="2" t="s">
        <v>31</v>
      </c>
      <c r="B1" s="3" t="str">
        <f>'Info '!C2</f>
        <v>JSC " Halyk Bank Georgia"</v>
      </c>
    </row>
    <row r="2" spans="1:8">
      <c r="A2" s="2" t="s">
        <v>32</v>
      </c>
      <c r="B2" s="481">
        <f>'1. key ratios '!$B$2</f>
        <v>44469</v>
      </c>
    </row>
    <row r="4" spans="1:8" ht="28.15" customHeight="1" thickBot="1">
      <c r="A4" s="95" t="s">
        <v>81</v>
      </c>
      <c r="B4" s="96" t="s">
        <v>267</v>
      </c>
      <c r="C4" s="97"/>
    </row>
    <row r="5" spans="1:8">
      <c r="A5" s="98"/>
      <c r="B5" s="463" t="s">
        <v>82</v>
      </c>
      <c r="C5" s="464" t="s">
        <v>495</v>
      </c>
    </row>
    <row r="6" spans="1:8">
      <c r="A6" s="99">
        <v>1</v>
      </c>
      <c r="B6" s="100" t="s">
        <v>742</v>
      </c>
      <c r="C6" s="101" t="s">
        <v>745</v>
      </c>
    </row>
    <row r="7" spans="1:8">
      <c r="A7" s="99">
        <v>2</v>
      </c>
      <c r="B7" s="100" t="s">
        <v>746</v>
      </c>
      <c r="C7" s="101" t="s">
        <v>747</v>
      </c>
    </row>
    <row r="8" spans="1:8">
      <c r="A8" s="99">
        <v>3</v>
      </c>
      <c r="B8" s="100" t="s">
        <v>748</v>
      </c>
      <c r="C8" s="101" t="s">
        <v>747</v>
      </c>
    </row>
    <row r="9" spans="1:8">
      <c r="A9" s="99">
        <v>4</v>
      </c>
      <c r="B9" s="100" t="s">
        <v>749</v>
      </c>
      <c r="C9" s="101" t="s">
        <v>747</v>
      </c>
    </row>
    <row r="10" spans="1:8">
      <c r="A10" s="99">
        <v>5</v>
      </c>
      <c r="B10" s="100" t="s">
        <v>750</v>
      </c>
      <c r="C10" s="101" t="s">
        <v>745</v>
      </c>
    </row>
    <row r="11" spans="1:8">
      <c r="A11" s="99">
        <v>6</v>
      </c>
      <c r="B11" s="100"/>
      <c r="C11" s="101"/>
    </row>
    <row r="12" spans="1:8">
      <c r="A12" s="99">
        <v>7</v>
      </c>
      <c r="B12" s="100"/>
      <c r="C12" s="101"/>
      <c r="H12" s="102"/>
    </row>
    <row r="13" spans="1:8">
      <c r="A13" s="99">
        <v>8</v>
      </c>
      <c r="B13" s="100"/>
      <c r="C13" s="101"/>
    </row>
    <row r="14" spans="1:8">
      <c r="A14" s="99">
        <v>9</v>
      </c>
      <c r="B14" s="100"/>
      <c r="C14" s="101"/>
    </row>
    <row r="15" spans="1:8">
      <c r="A15" s="99">
        <v>10</v>
      </c>
      <c r="B15" s="100"/>
      <c r="C15" s="101"/>
    </row>
    <row r="16" spans="1:8">
      <c r="A16" s="99"/>
      <c r="B16" s="465"/>
      <c r="C16" s="466"/>
    </row>
    <row r="17" spans="1:3" ht="25.5">
      <c r="A17" s="99"/>
      <c r="B17" s="467" t="s">
        <v>83</v>
      </c>
      <c r="C17" s="468" t="s">
        <v>496</v>
      </c>
    </row>
    <row r="18" spans="1:3">
      <c r="A18" s="99">
        <v>1</v>
      </c>
      <c r="B18" s="100" t="s">
        <v>743</v>
      </c>
      <c r="C18" s="103" t="s">
        <v>751</v>
      </c>
    </row>
    <row r="19" spans="1:3">
      <c r="A19" s="99">
        <v>2</v>
      </c>
      <c r="B19" s="100" t="s">
        <v>752</v>
      </c>
      <c r="C19" s="103" t="s">
        <v>753</v>
      </c>
    </row>
    <row r="20" spans="1:3">
      <c r="A20" s="99">
        <v>3</v>
      </c>
      <c r="B20" s="100" t="s">
        <v>754</v>
      </c>
      <c r="C20" s="103" t="s">
        <v>755</v>
      </c>
    </row>
    <row r="21" spans="1:3">
      <c r="A21" s="99">
        <v>4</v>
      </c>
      <c r="B21" s="100" t="s">
        <v>756</v>
      </c>
      <c r="C21" s="103" t="s">
        <v>757</v>
      </c>
    </row>
    <row r="22" spans="1:3">
      <c r="A22" s="99">
        <v>5</v>
      </c>
      <c r="B22" s="100" t="s">
        <v>758</v>
      </c>
      <c r="C22" s="103" t="s">
        <v>759</v>
      </c>
    </row>
    <row r="23" spans="1:3">
      <c r="A23" s="99">
        <v>6</v>
      </c>
      <c r="B23" s="100"/>
      <c r="C23" s="103"/>
    </row>
    <row r="24" spans="1:3">
      <c r="A24" s="99">
        <v>7</v>
      </c>
      <c r="B24" s="100"/>
      <c r="C24" s="103"/>
    </row>
    <row r="25" spans="1:3">
      <c r="A25" s="99">
        <v>8</v>
      </c>
      <c r="B25" s="100"/>
      <c r="C25" s="103"/>
    </row>
    <row r="26" spans="1:3">
      <c r="A26" s="99">
        <v>9</v>
      </c>
      <c r="B26" s="100"/>
      <c r="C26" s="103"/>
    </row>
    <row r="27" spans="1:3" ht="15.75" customHeight="1">
      <c r="A27" s="99">
        <v>10</v>
      </c>
      <c r="B27" s="100"/>
      <c r="C27" s="104"/>
    </row>
    <row r="28" spans="1:3" ht="15.75" customHeight="1">
      <c r="A28" s="99"/>
      <c r="B28" s="100"/>
      <c r="C28" s="104"/>
    </row>
    <row r="29" spans="1:3" ht="30" customHeight="1">
      <c r="A29" s="99"/>
      <c r="B29" s="688" t="s">
        <v>84</v>
      </c>
      <c r="C29" s="689"/>
    </row>
    <row r="30" spans="1:3">
      <c r="A30" s="99">
        <v>1</v>
      </c>
      <c r="B30" s="100" t="s">
        <v>760</v>
      </c>
      <c r="C30" s="656">
        <v>1</v>
      </c>
    </row>
    <row r="31" spans="1:3" ht="15.75" customHeight="1">
      <c r="A31" s="99"/>
      <c r="B31" s="100"/>
      <c r="C31" s="101"/>
    </row>
    <row r="32" spans="1:3" ht="29.25" customHeight="1">
      <c r="A32" s="99"/>
      <c r="B32" s="688" t="s">
        <v>85</v>
      </c>
      <c r="C32" s="689"/>
    </row>
    <row r="33" spans="1:3">
      <c r="A33" s="99">
        <v>1</v>
      </c>
      <c r="B33" s="100" t="s">
        <v>761</v>
      </c>
      <c r="C33" s="656">
        <v>0.32259257945332248</v>
      </c>
    </row>
    <row r="34" spans="1:3" ht="15" thickBot="1">
      <c r="A34" s="105">
        <v>2</v>
      </c>
      <c r="B34" s="106" t="s">
        <v>762</v>
      </c>
      <c r="C34" s="657">
        <v>0.32259257945332248</v>
      </c>
    </row>
  </sheetData>
  <mergeCells count="2">
    <mergeCell ref="B32:C32"/>
    <mergeCell ref="B29:C29"/>
  </mergeCells>
  <dataValidations count="1">
    <dataValidation type="list" allowBlank="1" showInputMessage="1" showErrorMessage="1" sqref="C6:C15">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C8" sqref="C8:E21"/>
    </sheetView>
  </sheetViews>
  <sheetFormatPr defaultColWidth="9.28515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28515625" style="5"/>
  </cols>
  <sheetData>
    <row r="1" spans="1:7">
      <c r="A1" s="333" t="s">
        <v>31</v>
      </c>
      <c r="B1" s="3" t="str">
        <f>'Info '!C2</f>
        <v>JSC " Halyk Bank Georgia"</v>
      </c>
      <c r="C1" s="120"/>
      <c r="D1" s="120"/>
      <c r="E1" s="120"/>
      <c r="F1" s="18"/>
    </row>
    <row r="2" spans="1:7" s="107" customFormat="1" ht="15.75" customHeight="1">
      <c r="A2" s="333" t="s">
        <v>32</v>
      </c>
      <c r="B2" s="481">
        <f>'1. key ratios '!$B$2</f>
        <v>44469</v>
      </c>
    </row>
    <row r="3" spans="1:7" s="107" customFormat="1" ht="15.75" customHeight="1">
      <c r="A3" s="333"/>
    </row>
    <row r="4" spans="1:7" s="107" customFormat="1" ht="15.75" customHeight="1" thickBot="1">
      <c r="A4" s="334" t="s">
        <v>202</v>
      </c>
      <c r="B4" s="694" t="s">
        <v>347</v>
      </c>
      <c r="C4" s="695"/>
      <c r="D4" s="695"/>
      <c r="E4" s="695"/>
    </row>
    <row r="5" spans="1:7" s="111" customFormat="1" ht="17.649999999999999" customHeight="1">
      <c r="A5" s="264"/>
      <c r="B5" s="265"/>
      <c r="C5" s="109" t="s">
        <v>0</v>
      </c>
      <c r="D5" s="109" t="s">
        <v>1</v>
      </c>
      <c r="E5" s="110" t="s">
        <v>2</v>
      </c>
    </row>
    <row r="6" spans="1:7" s="18" customFormat="1" ht="14.65" customHeight="1">
      <c r="A6" s="335"/>
      <c r="B6" s="690" t="s">
        <v>354</v>
      </c>
      <c r="C6" s="690" t="s">
        <v>93</v>
      </c>
      <c r="D6" s="692" t="s">
        <v>201</v>
      </c>
      <c r="E6" s="693"/>
      <c r="G6" s="5"/>
    </row>
    <row r="7" spans="1:7" s="18" customFormat="1" ht="99.6" customHeight="1">
      <c r="A7" s="335"/>
      <c r="B7" s="691"/>
      <c r="C7" s="690"/>
      <c r="D7" s="372" t="s">
        <v>200</v>
      </c>
      <c r="E7" s="373" t="s">
        <v>355</v>
      </c>
      <c r="G7" s="5"/>
    </row>
    <row r="8" spans="1:7">
      <c r="A8" s="336">
        <v>1</v>
      </c>
      <c r="B8" s="374" t="s">
        <v>36</v>
      </c>
      <c r="C8" s="375">
        <v>13360079</v>
      </c>
      <c r="D8" s="375">
        <v>0</v>
      </c>
      <c r="E8" s="376">
        <v>13360079</v>
      </c>
      <c r="F8" s="18"/>
    </row>
    <row r="9" spans="1:7">
      <c r="A9" s="336">
        <v>2</v>
      </c>
      <c r="B9" s="374" t="s">
        <v>37</v>
      </c>
      <c r="C9" s="375">
        <v>139562862</v>
      </c>
      <c r="D9" s="375">
        <v>0</v>
      </c>
      <c r="E9" s="376">
        <v>139562862</v>
      </c>
      <c r="F9" s="18"/>
    </row>
    <row r="10" spans="1:7">
      <c r="A10" s="336">
        <v>3</v>
      </c>
      <c r="B10" s="374" t="s">
        <v>38</v>
      </c>
      <c r="C10" s="375">
        <v>37497746</v>
      </c>
      <c r="D10" s="375">
        <v>0</v>
      </c>
      <c r="E10" s="376">
        <v>37497746</v>
      </c>
      <c r="F10" s="18"/>
    </row>
    <row r="11" spans="1:7">
      <c r="A11" s="336">
        <v>4</v>
      </c>
      <c r="B11" s="374" t="s">
        <v>39</v>
      </c>
      <c r="C11" s="375">
        <v>0</v>
      </c>
      <c r="D11" s="375">
        <v>0</v>
      </c>
      <c r="E11" s="376">
        <v>0</v>
      </c>
      <c r="F11" s="18"/>
    </row>
    <row r="12" spans="1:7">
      <c r="A12" s="336">
        <v>5</v>
      </c>
      <c r="B12" s="374" t="s">
        <v>40</v>
      </c>
      <c r="C12" s="375">
        <v>16596916</v>
      </c>
      <c r="D12" s="375">
        <v>0</v>
      </c>
      <c r="E12" s="376">
        <v>16596916</v>
      </c>
      <c r="F12" s="18"/>
    </row>
    <row r="13" spans="1:7">
      <c r="A13" s="336">
        <v>6.1</v>
      </c>
      <c r="B13" s="377" t="s">
        <v>41</v>
      </c>
      <c r="C13" s="378">
        <v>630748110</v>
      </c>
      <c r="D13" s="375">
        <v>0</v>
      </c>
      <c r="E13" s="376">
        <v>630748110</v>
      </c>
      <c r="F13" s="18"/>
    </row>
    <row r="14" spans="1:7">
      <c r="A14" s="336">
        <v>6.2</v>
      </c>
      <c r="B14" s="379" t="s">
        <v>42</v>
      </c>
      <c r="C14" s="378">
        <v>-38361641</v>
      </c>
      <c r="D14" s="375">
        <v>0</v>
      </c>
      <c r="E14" s="376">
        <v>-38361641</v>
      </c>
      <c r="F14" s="18"/>
    </row>
    <row r="15" spans="1:7">
      <c r="A15" s="336">
        <v>6</v>
      </c>
      <c r="B15" s="374" t="s">
        <v>43</v>
      </c>
      <c r="C15" s="375">
        <v>592386469</v>
      </c>
      <c r="D15" s="375">
        <v>0</v>
      </c>
      <c r="E15" s="376">
        <v>592386469</v>
      </c>
      <c r="F15" s="18"/>
    </row>
    <row r="16" spans="1:7">
      <c r="A16" s="336">
        <v>7</v>
      </c>
      <c r="B16" s="374" t="s">
        <v>44</v>
      </c>
      <c r="C16" s="375">
        <v>6807715</v>
      </c>
      <c r="D16" s="375">
        <v>0</v>
      </c>
      <c r="E16" s="376">
        <v>6807715</v>
      </c>
      <c r="F16" s="18"/>
    </row>
    <row r="17" spans="1:7">
      <c r="A17" s="336">
        <v>8</v>
      </c>
      <c r="B17" s="374" t="s">
        <v>199</v>
      </c>
      <c r="C17" s="375">
        <v>7916742.4400000004</v>
      </c>
      <c r="D17" s="375">
        <v>0</v>
      </c>
      <c r="E17" s="376">
        <v>7916742.4400000004</v>
      </c>
      <c r="F17" s="337"/>
      <c r="G17" s="114"/>
    </row>
    <row r="18" spans="1:7">
      <c r="A18" s="336">
        <v>9</v>
      </c>
      <c r="B18" s="374" t="s">
        <v>45</v>
      </c>
      <c r="C18" s="375">
        <v>54000</v>
      </c>
      <c r="D18" s="375">
        <v>0</v>
      </c>
      <c r="E18" s="376">
        <v>54000</v>
      </c>
      <c r="F18" s="18"/>
      <c r="G18" s="114"/>
    </row>
    <row r="19" spans="1:7">
      <c r="A19" s="336">
        <v>10</v>
      </c>
      <c r="B19" s="374" t="s">
        <v>46</v>
      </c>
      <c r="C19" s="375">
        <v>20707120</v>
      </c>
      <c r="D19" s="375">
        <v>4589427</v>
      </c>
      <c r="E19" s="376">
        <v>16117693</v>
      </c>
      <c r="F19" s="18"/>
      <c r="G19" s="114"/>
    </row>
    <row r="20" spans="1:7">
      <c r="A20" s="336">
        <v>11</v>
      </c>
      <c r="B20" s="374" t="s">
        <v>47</v>
      </c>
      <c r="C20" s="375">
        <v>11801398.589999914</v>
      </c>
      <c r="D20" s="375">
        <v>0</v>
      </c>
      <c r="E20" s="376">
        <v>11801398.589999914</v>
      </c>
      <c r="F20" s="18"/>
    </row>
    <row r="21" spans="1:7" ht="26.25" thickBot="1">
      <c r="A21" s="208"/>
      <c r="B21" s="338" t="s">
        <v>357</v>
      </c>
      <c r="C21" s="266">
        <f>SUM(C8:C12, C15:C20)</f>
        <v>846691048.02999997</v>
      </c>
      <c r="D21" s="266">
        <f>SUM(D8:D12, D15:D20)</f>
        <v>4589427</v>
      </c>
      <c r="E21" s="380">
        <f>SUM(E8:E12, E15:E20)</f>
        <v>842101621.02999997</v>
      </c>
    </row>
    <row r="22" spans="1:7">
      <c r="A22" s="5"/>
      <c r="B22" s="5"/>
      <c r="C22" s="5"/>
      <c r="D22" s="5"/>
      <c r="E22" s="5"/>
    </row>
    <row r="23" spans="1:7">
      <c r="A23" s="5"/>
      <c r="B23" s="5"/>
      <c r="C23" s="5"/>
      <c r="D23" s="5"/>
      <c r="E23" s="5"/>
    </row>
    <row r="25" spans="1:7" s="4" customFormat="1">
      <c r="B25" s="115"/>
      <c r="F25" s="5"/>
      <c r="G25" s="5"/>
    </row>
    <row r="26" spans="1:7" s="4" customFormat="1">
      <c r="B26" s="115"/>
      <c r="F26" s="5"/>
      <c r="G26" s="5"/>
    </row>
    <row r="27" spans="1:7" s="4" customFormat="1">
      <c r="B27" s="115"/>
      <c r="F27" s="5"/>
      <c r="G27" s="5"/>
    </row>
    <row r="28" spans="1:7" s="4" customFormat="1">
      <c r="B28" s="115"/>
      <c r="F28" s="5"/>
      <c r="G28" s="5"/>
    </row>
    <row r="29" spans="1:7" s="4" customFormat="1">
      <c r="B29" s="115"/>
      <c r="F29" s="5"/>
      <c r="G29" s="5"/>
    </row>
    <row r="30" spans="1:7" s="4" customFormat="1">
      <c r="B30" s="115"/>
      <c r="F30" s="5"/>
      <c r="G30" s="5"/>
    </row>
    <row r="31" spans="1:7" s="4" customFormat="1">
      <c r="B31" s="115"/>
      <c r="F31" s="5"/>
      <c r="G31" s="5"/>
    </row>
    <row r="32" spans="1:7" s="4" customFormat="1">
      <c r="B32" s="115"/>
      <c r="F32" s="5"/>
      <c r="G32" s="5"/>
    </row>
    <row r="33" spans="2:7" s="4" customFormat="1">
      <c r="B33" s="115"/>
      <c r="F33" s="5"/>
      <c r="G33" s="5"/>
    </row>
    <row r="34" spans="2:7" s="4" customFormat="1">
      <c r="B34" s="115"/>
      <c r="F34" s="5"/>
      <c r="G34" s="5"/>
    </row>
    <row r="35" spans="2:7" s="4" customFormat="1">
      <c r="B35" s="115"/>
      <c r="F35" s="5"/>
      <c r="G35" s="5"/>
    </row>
    <row r="36" spans="2:7" s="4" customFormat="1">
      <c r="B36" s="115"/>
      <c r="F36" s="5"/>
      <c r="G36" s="5"/>
    </row>
    <row r="37" spans="2:7" s="4" customFormat="1">
      <c r="B37" s="115"/>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C5" sqref="C5:C13"/>
    </sheetView>
  </sheetViews>
  <sheetFormatPr defaultColWidth="9.28515625" defaultRowHeight="12.75" outlineLevelRow="1"/>
  <cols>
    <col min="1" max="1" width="9.5703125" style="4" bestFit="1" customWidth="1"/>
    <col min="2" max="2" width="114.28515625" style="4" customWidth="1"/>
    <col min="3" max="3" width="18.71093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28515625" style="4"/>
  </cols>
  <sheetData>
    <row r="1" spans="1:6">
      <c r="A1" s="2" t="s">
        <v>31</v>
      </c>
      <c r="B1" s="3" t="str">
        <f>'Info '!C2</f>
        <v>JSC " Halyk Bank Georgia"</v>
      </c>
    </row>
    <row r="2" spans="1:6" s="107" customFormat="1" ht="15.75" customHeight="1">
      <c r="A2" s="2" t="s">
        <v>32</v>
      </c>
      <c r="B2" s="481">
        <f>'1. key ratios '!$B$2</f>
        <v>44469</v>
      </c>
      <c r="C2" s="4"/>
      <c r="D2" s="4"/>
      <c r="E2" s="4"/>
      <c r="F2" s="4"/>
    </row>
    <row r="3" spans="1:6" s="107" customFormat="1" ht="15.75" customHeight="1">
      <c r="C3" s="4"/>
      <c r="D3" s="4"/>
      <c r="E3" s="4"/>
      <c r="F3" s="4"/>
    </row>
    <row r="4" spans="1:6" s="107" customFormat="1" ht="13.5" thickBot="1">
      <c r="A4" s="107" t="s">
        <v>86</v>
      </c>
      <c r="B4" s="339" t="s">
        <v>334</v>
      </c>
      <c r="C4" s="108" t="s">
        <v>74</v>
      </c>
      <c r="D4" s="4"/>
      <c r="E4" s="4"/>
      <c r="F4" s="4"/>
    </row>
    <row r="5" spans="1:6">
      <c r="A5" s="271">
        <v>1</v>
      </c>
      <c r="B5" s="340" t="s">
        <v>356</v>
      </c>
      <c r="C5" s="272">
        <f>'7. LI1 '!E21</f>
        <v>842101621.02999997</v>
      </c>
    </row>
    <row r="6" spans="1:6" s="273" customFormat="1">
      <c r="A6" s="116">
        <v>2.1</v>
      </c>
      <c r="B6" s="268" t="s">
        <v>335</v>
      </c>
      <c r="C6" s="196">
        <v>40406056.640000001</v>
      </c>
    </row>
    <row r="7" spans="1:6" s="93" customFormat="1" outlineLevel="1">
      <c r="A7" s="87">
        <v>2.2000000000000002</v>
      </c>
      <c r="B7" s="88" t="s">
        <v>336</v>
      </c>
      <c r="C7" s="274">
        <v>0</v>
      </c>
    </row>
    <row r="8" spans="1:6" s="93" customFormat="1" ht="25.5">
      <c r="A8" s="87">
        <v>3</v>
      </c>
      <c r="B8" s="269" t="s">
        <v>337</v>
      </c>
      <c r="C8" s="275">
        <f>SUM(C5:C7)</f>
        <v>882507677.66999996</v>
      </c>
    </row>
    <row r="9" spans="1:6" s="273" customFormat="1">
      <c r="A9" s="116">
        <v>4</v>
      </c>
      <c r="B9" s="118" t="s">
        <v>88</v>
      </c>
      <c r="C9" s="196">
        <v>9601555.822199991</v>
      </c>
    </row>
    <row r="10" spans="1:6" s="93" customFormat="1" outlineLevel="1">
      <c r="A10" s="87">
        <v>5.0999999999999996</v>
      </c>
      <c r="B10" s="88" t="s">
        <v>338</v>
      </c>
      <c r="C10" s="274">
        <v>-29707233.719999999</v>
      </c>
    </row>
    <row r="11" spans="1:6" s="93" customFormat="1" outlineLevel="1">
      <c r="A11" s="87">
        <v>5.2</v>
      </c>
      <c r="B11" s="88" t="s">
        <v>339</v>
      </c>
      <c r="C11" s="274">
        <v>0</v>
      </c>
    </row>
    <row r="12" spans="1:6" s="93" customFormat="1">
      <c r="A12" s="87">
        <v>6</v>
      </c>
      <c r="B12" s="267" t="s">
        <v>483</v>
      </c>
      <c r="C12" s="274">
        <v>0</v>
      </c>
    </row>
    <row r="13" spans="1:6" s="93" customFormat="1" ht="13.5" thickBot="1">
      <c r="A13" s="89">
        <v>7</v>
      </c>
      <c r="B13" s="270" t="s">
        <v>285</v>
      </c>
      <c r="C13" s="276">
        <f>SUM(C8:C12)</f>
        <v>862401999.77219987</v>
      </c>
    </row>
    <row r="15" spans="1:6" ht="25.5">
      <c r="A15" s="291"/>
      <c r="B15" s="94" t="s">
        <v>484</v>
      </c>
    </row>
    <row r="16" spans="1:6">
      <c r="A16" s="291"/>
      <c r="B16" s="291"/>
    </row>
    <row r="17" spans="1:5" ht="15">
      <c r="A17" s="286"/>
      <c r="B17" s="287"/>
      <c r="C17" s="291"/>
      <c r="D17" s="291"/>
      <c r="E17" s="291"/>
    </row>
    <row r="18" spans="1:5" ht="15">
      <c r="A18" s="292"/>
      <c r="B18" s="293"/>
      <c r="C18" s="291"/>
      <c r="D18" s="291"/>
      <c r="E18" s="291"/>
    </row>
    <row r="19" spans="1:5">
      <c r="A19" s="294"/>
      <c r="B19" s="288"/>
      <c r="C19" s="291"/>
      <c r="D19" s="291"/>
      <c r="E19" s="291"/>
    </row>
    <row r="20" spans="1:5">
      <c r="A20" s="295"/>
      <c r="B20" s="289"/>
      <c r="C20" s="291"/>
      <c r="D20" s="291"/>
      <c r="E20" s="291"/>
    </row>
    <row r="21" spans="1:5">
      <c r="A21" s="295"/>
      <c r="B21" s="293"/>
      <c r="C21" s="291"/>
      <c r="D21" s="291"/>
      <c r="E21" s="291"/>
    </row>
    <row r="22" spans="1:5">
      <c r="A22" s="294"/>
      <c r="B22" s="290"/>
      <c r="C22" s="291"/>
      <c r="D22" s="291"/>
      <c r="E22" s="291"/>
    </row>
    <row r="23" spans="1:5">
      <c r="A23" s="295"/>
      <c r="B23" s="289"/>
      <c r="C23" s="291"/>
      <c r="D23" s="291"/>
      <c r="E23" s="291"/>
    </row>
    <row r="24" spans="1:5">
      <c r="A24" s="295"/>
      <c r="B24" s="289"/>
      <c r="C24" s="291"/>
      <c r="D24" s="291"/>
      <c r="E24" s="291"/>
    </row>
    <row r="25" spans="1:5">
      <c r="A25" s="295"/>
      <c r="B25" s="296"/>
      <c r="C25" s="291"/>
      <c r="D25" s="291"/>
      <c r="E25" s="291"/>
    </row>
    <row r="26" spans="1:5">
      <c r="A26" s="295"/>
      <c r="B26" s="293"/>
      <c r="C26" s="291"/>
      <c r="D26" s="291"/>
      <c r="E26" s="291"/>
    </row>
    <row r="27" spans="1:5">
      <c r="A27" s="291"/>
      <c r="B27" s="297"/>
      <c r="C27" s="291"/>
      <c r="D27" s="291"/>
      <c r="E27" s="291"/>
    </row>
    <row r="28" spans="1:5">
      <c r="A28" s="291"/>
      <c r="B28" s="297"/>
      <c r="C28" s="291"/>
      <c r="D28" s="291"/>
      <c r="E28" s="291"/>
    </row>
    <row r="29" spans="1:5">
      <c r="A29" s="291"/>
      <c r="B29" s="297"/>
      <c r="C29" s="291"/>
      <c r="D29" s="291"/>
      <c r="E29" s="291"/>
    </row>
    <row r="30" spans="1:5">
      <c r="A30" s="291"/>
      <c r="B30" s="297"/>
      <c r="C30" s="291"/>
      <c r="D30" s="291"/>
      <c r="E30" s="291"/>
    </row>
    <row r="31" spans="1:5">
      <c r="A31" s="291"/>
      <c r="B31" s="297"/>
      <c r="C31" s="291"/>
      <c r="D31" s="291"/>
      <c r="E31" s="291"/>
    </row>
    <row r="32" spans="1:5">
      <c r="A32" s="291"/>
      <c r="B32" s="297"/>
      <c r="C32" s="291"/>
      <c r="D32" s="291"/>
      <c r="E32" s="291"/>
    </row>
    <row r="33" spans="1:5">
      <c r="A33" s="291"/>
      <c r="B33" s="297"/>
      <c r="C33" s="291"/>
      <c r="D33" s="291"/>
      <c r="E33" s="291"/>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q+faj4GXpPxBo7dzDxYzIdmjU+CXwYEDoX4Rzs4cCVg=</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VFMGmQkCg+Q3EfovESZ9tqkn7BhbJ6yioZ0KI6MWuS4=</DigestValue>
    </Reference>
  </SignedInfo>
  <SignatureValue>w4mNCnBabEmstnMQI1GJnq6sfxgnW79REuFSOrC+I4O+ih3TtJEgHKv1y5Qz9XQA155m6mLPlcXL
SyC08GktE8/Xcgcvqwh3JU8/EzqvxVCpbWlE8P4ahQYSFuuBrkXbnzgdkrz2fKrmx9szIZzAzSU3
9htRu/r1n22rkkAvrUBEfkRLOhNT45jZXBClGSwfJoqWqGF9ZgwW4XDeScJhj8KFYqveEFJB4E/s
XgEvF9jLkT/hSGwRnWFYpADKAIXXjv+IiSxLCY6EflROvf8SfNGwXLJZkM5yK8CF3fUuQkSu53R1
AYPkNB6vKckUv0iaGSlL/Zbp/nevBHN5Qz+IbQ==</SignatureValue>
  <KeyInfo>
    <X509Data>
      <X509Certificate>MIIGSTCCBTGgAwIBAgIKZ9PgFAADAAHZAzANBgkqhkiG9w0BAQsFADBKMRIwEAYKCZImiZPyLGQBGRYCZ2UxEzARBgoJkiaJk/IsZAEZFgNuYmcxHzAdBgNVBAMTFk5CRyBDbGFzcyAyIElOVCBTdWIgQ0EwHhcNMjEwNTA1MDY0NzE1WhcNMjMwNTA1MDY0NzE1WjBHMR8wHQYDVQQKExZKU0MgSGFseWsgQmFuayBHZW9yZ2lhMSQwIgYDVQQDExtCSEIgLSBTb3BoaW8gVGtlc2hlbGFzaHZpbGkwggEiMA0GCSqGSIb3DQEBAQUAA4IBDwAwggEKAoIBAQDrlEj7jgDkBtB5OTfYV+hRXufzG+ixMggpw02ZSkfbUNk4S6im/Rja52EaPkdJBCgW7FnpjYbYkukIhY1wwlTR/Gd6ZhfvIA8PnsfkPNnLD/7lPsY9R/319yGD6b00tUNwMnMxmaMh2knZb81t64hvJobX8RG0NYpfGSz6vZr1nuxwxSjd88YkvGqNTzjC3bgLR7yjAge9YxZ5wJrx5c8PDLgZghaLs9HOYt6RdOpKRFtiOn0gLjVPEK9bzK1qi+Q9C+zv9SaPRi2iY/Ywq4llNy2Aqbf9wQq/4X6Cz6QJiye3sV3b5o3iBrRiqh8YkRPSNYKWXX7DiEH4uvURcqmhAgMBAAGjggMyMIIDLjA8BgkrBgEEAYI3FQcELzAtBiUrBgEEAYI3FQjmsmCDjfVEhoGZCYO4oUqDvoRxBIPEkTOEg4hdAgFkAgEjMB0GA1UdJQQWMBQGCCsGAQUFBwMCBggrBgEFBQcDBDALBgNVHQ8EBAMCB4AwJwYJKwYBBAGCNxUKBBowGDAKBggrBgEFBQcDAjAKBggrBgEFBQcDBDAdBgNVHQ4EFgQUMXzjgvytKZtYq+FYgBd05fntxKo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vWJjKlcfrru2ZbpWdRr9Oh+5/BWxYQhZPWlGR/vgIhaVqKTa8JnKhOriaA+hh0wGmVbbHue4NOOrTR9uLF3tqGn4yzvVv/BdMvMxHD9QGYizIXROBTB1KiEF9yqqm9n7Ax3JnXX66mbCOxHv5vh95ZJ9Y89RtJF+/92bJxz3w3e2YYa/4/IZmV8KVjMjBrahAdrQE0EWzz1t01ABy/KxjpmttEIWhwTfYGK9JA5t11YoBvK0pI2pKgPDZvWr2tUgpz+bvrmNl80LKyQ7igY+Q8VJf3viN4LKZ4Ku4YTIKePJneh1QFlOOm23eAfwr0g9/9XTP38vElOrRGZSU55N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Transform>
          <Transform Algorithm="http://www.w3.org/TR/2001/REC-xml-c14n-20010315"/>
        </Transforms>
        <DigestMethod Algorithm="http://www.w3.org/2001/04/xmlenc#sha256"/>
        <DigestValue>OyPvUr8X+VFS0mrDIzc30NJtAMC15/uhTiiOZJYctQ0=</DigestValue>
      </Reference>
      <Reference URI="/xl/calcChain.xml?ContentType=application/vnd.openxmlformats-officedocument.spreadsheetml.calcChain+xml">
        <DigestMethod Algorithm="http://www.w3.org/2001/04/xmlenc#sha256"/>
        <DigestValue>8TnRdZB8iLDehHs+83ffMD3oPH0THTHzLvhcXYl8zkc=</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metadata.xml?ContentType=application/vnd.openxmlformats-officedocument.spreadsheetml.sheetMetadata+xml">
        <DigestMethod Algorithm="http://www.w3.org/2001/04/xmlenc#sha256"/>
        <DigestValue>VHE4XY00hbcENATruKFph8fGFaVyuNps+vU49uET9fU=</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w3R2a2TH0mvynzh9ROYkWc+SYqicEnPO1CxWJbBH01Y=</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w3R2a2TH0mvynzh9ROYkWc+SYqicEnPO1CxWJbBH01Y=</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2YKSDR7+jDLvKqgVHrefzKka9nu34FKGIGUeJeWqNd0=</DigestValue>
      </Reference>
      <Reference URI="/xl/styles.xml?ContentType=application/vnd.openxmlformats-officedocument.spreadsheetml.styles+xml">
        <DigestMethod Algorithm="http://www.w3.org/2001/04/xmlenc#sha256"/>
        <DigestValue>WIpFnSOe3RIea+udLFs+qCwaSjpL2UzE9k77LrM2Meg=</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hb/KWpx5cxkUGMd1z4Z/jACaVAoYUK+vc32+XTubNkw=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yni4uhJZ8IbPHKM5/1/JLzZCj4UfNtYuc1vl4jLQSlw=</DigestValue>
      </Reference>
      <Reference URI="/xl/worksheets/sheet10.xml?ContentType=application/vnd.openxmlformats-officedocument.spreadsheetml.worksheet+xml">
        <DigestMethod Algorithm="http://www.w3.org/2001/04/xmlenc#sha256"/>
        <DigestValue>u8f1L+z2xjVABC0c1kyineaJERgt2iuCxdCbwMktUHQ=</DigestValue>
      </Reference>
      <Reference URI="/xl/worksheets/sheet11.xml?ContentType=application/vnd.openxmlformats-officedocument.spreadsheetml.worksheet+xml">
        <DigestMethod Algorithm="http://www.w3.org/2001/04/xmlenc#sha256"/>
        <DigestValue>WZuatr0Ta8avMIuA4U44tXbhTaJ1oKIkHJGtF6+KYy0=</DigestValue>
      </Reference>
      <Reference URI="/xl/worksheets/sheet12.xml?ContentType=application/vnd.openxmlformats-officedocument.spreadsheetml.worksheet+xml">
        <DigestMethod Algorithm="http://www.w3.org/2001/04/xmlenc#sha256"/>
        <DigestValue>vBmErls5hVYaP+TN8clij4grAI+2oiimsVl+xpInMQY=</DigestValue>
      </Reference>
      <Reference URI="/xl/worksheets/sheet13.xml?ContentType=application/vnd.openxmlformats-officedocument.spreadsheetml.worksheet+xml">
        <DigestMethod Algorithm="http://www.w3.org/2001/04/xmlenc#sha256"/>
        <DigestValue>VUYCrkUgKdzgKquPW+FdYSrVYWmZBhgRVnVFeXchZYw=</DigestValue>
      </Reference>
      <Reference URI="/xl/worksheets/sheet14.xml?ContentType=application/vnd.openxmlformats-officedocument.spreadsheetml.worksheet+xml">
        <DigestMethod Algorithm="http://www.w3.org/2001/04/xmlenc#sha256"/>
        <DigestValue>57EVcKg+EKyYCegI/eFLPFhS4xM4VPw9jElPkxlq3/U=</DigestValue>
      </Reference>
      <Reference URI="/xl/worksheets/sheet15.xml?ContentType=application/vnd.openxmlformats-officedocument.spreadsheetml.worksheet+xml">
        <DigestMethod Algorithm="http://www.w3.org/2001/04/xmlenc#sha256"/>
        <DigestValue>zyfTQ+vEliUMkMWOg12C2sruxRGPkWwblcbhQoaRCDU=</DigestValue>
      </Reference>
      <Reference URI="/xl/worksheets/sheet16.xml?ContentType=application/vnd.openxmlformats-officedocument.spreadsheetml.worksheet+xml">
        <DigestMethod Algorithm="http://www.w3.org/2001/04/xmlenc#sha256"/>
        <DigestValue>CwutTGfgjfqJSq/jGcyEfOuFgvxJ+LOp6Ty63SVnhuQ=</DigestValue>
      </Reference>
      <Reference URI="/xl/worksheets/sheet17.xml?ContentType=application/vnd.openxmlformats-officedocument.spreadsheetml.worksheet+xml">
        <DigestMethod Algorithm="http://www.w3.org/2001/04/xmlenc#sha256"/>
        <DigestValue>ROjUdSCOrypGoExVMvCD+RRMnhVgtZkaIszrQrMIDDE=</DigestValue>
      </Reference>
      <Reference URI="/xl/worksheets/sheet18.xml?ContentType=application/vnd.openxmlformats-officedocument.spreadsheetml.worksheet+xml">
        <DigestMethod Algorithm="http://www.w3.org/2001/04/xmlenc#sha256"/>
        <DigestValue>/pgYVno4Qa1mBmtg8MLNYt8Y3mHvEz9wna6zpWeR7Io=</DigestValue>
      </Reference>
      <Reference URI="/xl/worksheets/sheet19.xml?ContentType=application/vnd.openxmlformats-officedocument.spreadsheetml.worksheet+xml">
        <DigestMethod Algorithm="http://www.w3.org/2001/04/xmlenc#sha256"/>
        <DigestValue>+x3a5lMi+KBF1v/3s44H4DEVTaw++d+CtjYh3u3ONo4=</DigestValue>
      </Reference>
      <Reference URI="/xl/worksheets/sheet2.xml?ContentType=application/vnd.openxmlformats-officedocument.spreadsheetml.worksheet+xml">
        <DigestMethod Algorithm="http://www.w3.org/2001/04/xmlenc#sha256"/>
        <DigestValue>nLoI7osYwadOx1r45ullVwSs+78GfKzwmfwqg39wpvI=</DigestValue>
      </Reference>
      <Reference URI="/xl/worksheets/sheet20.xml?ContentType=application/vnd.openxmlformats-officedocument.spreadsheetml.worksheet+xml">
        <DigestMethod Algorithm="http://www.w3.org/2001/04/xmlenc#sha256"/>
        <DigestValue>es62nPbrtepxz2GaS/wmAA4ZDkNd7eu9SjsnKUJ6de8=</DigestValue>
      </Reference>
      <Reference URI="/xl/worksheets/sheet21.xml?ContentType=application/vnd.openxmlformats-officedocument.spreadsheetml.worksheet+xml">
        <DigestMethod Algorithm="http://www.w3.org/2001/04/xmlenc#sha256"/>
        <DigestValue>fNyGHgm4cobMEHiCthImgGcXw7Y0ba6kWB9pMomques=</DigestValue>
      </Reference>
      <Reference URI="/xl/worksheets/sheet22.xml?ContentType=application/vnd.openxmlformats-officedocument.spreadsheetml.worksheet+xml">
        <DigestMethod Algorithm="http://www.w3.org/2001/04/xmlenc#sha256"/>
        <DigestValue>mJxqzQ/6aaNkH48EQhY1/zIFfffVkDfFl85DAgZyZvs=</DigestValue>
      </Reference>
      <Reference URI="/xl/worksheets/sheet23.xml?ContentType=application/vnd.openxmlformats-officedocument.spreadsheetml.worksheet+xml">
        <DigestMethod Algorithm="http://www.w3.org/2001/04/xmlenc#sha256"/>
        <DigestValue>XGoh1Se8tHUglUPrHRjlPksNzwRJ/xlWC+orrQ9/zss=</DigestValue>
      </Reference>
      <Reference URI="/xl/worksheets/sheet24.xml?ContentType=application/vnd.openxmlformats-officedocument.spreadsheetml.worksheet+xml">
        <DigestMethod Algorithm="http://www.w3.org/2001/04/xmlenc#sha256"/>
        <DigestValue>t39ZlDr+X8gK07x1MLRtCho+cfOk+VHxwkT4NkK5gyE=</DigestValue>
      </Reference>
      <Reference URI="/xl/worksheets/sheet25.xml?ContentType=application/vnd.openxmlformats-officedocument.spreadsheetml.worksheet+xml">
        <DigestMethod Algorithm="http://www.w3.org/2001/04/xmlenc#sha256"/>
        <DigestValue>hUeR2ZIyX6FeG64chFTS58yWyWG+XdO1iiyTw1L8pRw=</DigestValue>
      </Reference>
      <Reference URI="/xl/worksheets/sheet26.xml?ContentType=application/vnd.openxmlformats-officedocument.spreadsheetml.worksheet+xml">
        <DigestMethod Algorithm="http://www.w3.org/2001/04/xmlenc#sha256"/>
        <DigestValue>VL3KSt8zSyehYAh0In7v4AWKLtMx3BgaTEF1LN/Puyk=</DigestValue>
      </Reference>
      <Reference URI="/xl/worksheets/sheet27.xml?ContentType=application/vnd.openxmlformats-officedocument.spreadsheetml.worksheet+xml">
        <DigestMethod Algorithm="http://www.w3.org/2001/04/xmlenc#sha256"/>
        <DigestValue>XRKRiCJi+TuHxE5h8134T6slj9FcwmMfHDpSvXwvqIQ=</DigestValue>
      </Reference>
      <Reference URI="/xl/worksheets/sheet28.xml?ContentType=application/vnd.openxmlformats-officedocument.spreadsheetml.worksheet+xml">
        <DigestMethod Algorithm="http://www.w3.org/2001/04/xmlenc#sha256"/>
        <DigestValue>PBjNkmmNt7yiS0wGI77jyaXsCoaQI7aDUImaMu/5EAg=</DigestValue>
      </Reference>
      <Reference URI="/xl/worksheets/sheet29.xml?ContentType=application/vnd.openxmlformats-officedocument.spreadsheetml.worksheet+xml">
        <DigestMethod Algorithm="http://www.w3.org/2001/04/xmlenc#sha256"/>
        <DigestValue>VZDAfYtAUIt75ot/C3LwyxfxBYIEgWVPivNJWjzMJyo=</DigestValue>
      </Reference>
      <Reference URI="/xl/worksheets/sheet3.xml?ContentType=application/vnd.openxmlformats-officedocument.spreadsheetml.worksheet+xml">
        <DigestMethod Algorithm="http://www.w3.org/2001/04/xmlenc#sha256"/>
        <DigestValue>QKbCQ0XwGcVufbfzB5IvkBdg9XNi+vJiO9ZC8RB4rxE=</DigestValue>
      </Reference>
      <Reference URI="/xl/worksheets/sheet4.xml?ContentType=application/vnd.openxmlformats-officedocument.spreadsheetml.worksheet+xml">
        <DigestMethod Algorithm="http://www.w3.org/2001/04/xmlenc#sha256"/>
        <DigestValue>TbOpyuintD5qXlFUdidtCWSdw36HGKsmBxOarntQcyM=</DigestValue>
      </Reference>
      <Reference URI="/xl/worksheets/sheet5.xml?ContentType=application/vnd.openxmlformats-officedocument.spreadsheetml.worksheet+xml">
        <DigestMethod Algorithm="http://www.w3.org/2001/04/xmlenc#sha256"/>
        <DigestValue>ss/MJ/3C2uLaJW9CtG6Yd9un//hpgKOcuLlUs6X958w=</DigestValue>
      </Reference>
      <Reference URI="/xl/worksheets/sheet6.xml?ContentType=application/vnd.openxmlformats-officedocument.spreadsheetml.worksheet+xml">
        <DigestMethod Algorithm="http://www.w3.org/2001/04/xmlenc#sha256"/>
        <DigestValue>jyYzpl4JIpjaAPmbc6YGz3zaNFf4pXRd8WPDaDPKoko=</DigestValue>
      </Reference>
      <Reference URI="/xl/worksheets/sheet7.xml?ContentType=application/vnd.openxmlformats-officedocument.spreadsheetml.worksheet+xml">
        <DigestMethod Algorithm="http://www.w3.org/2001/04/xmlenc#sha256"/>
        <DigestValue>dbhVYZbFwoF0cE80/6BY99dHR1dK8HRmbLcw1bESLbo=</DigestValue>
      </Reference>
      <Reference URI="/xl/worksheets/sheet8.xml?ContentType=application/vnd.openxmlformats-officedocument.spreadsheetml.worksheet+xml">
        <DigestMethod Algorithm="http://www.w3.org/2001/04/xmlenc#sha256"/>
        <DigestValue>iQ0lJD6Tp2XkEWADy3CUvAkOXmKo8EuwTNySoqck4Ho=</DigestValue>
      </Reference>
      <Reference URI="/xl/worksheets/sheet9.xml?ContentType=application/vnd.openxmlformats-officedocument.spreadsheetml.worksheet+xml">
        <DigestMethod Algorithm="http://www.w3.org/2001/04/xmlenc#sha256"/>
        <DigestValue>iRZYg1F/Zt1a01IxQJwzu2M5OH0PMIkhbHwN3O+Bsg8=</DigestValue>
      </Reference>
    </Manifest>
    <SignatureProperties>
      <SignatureProperty Id="idSignatureTime" Target="#idPackageSignature">
        <mdssi:SignatureTime xmlns:mdssi="http://schemas.openxmlformats.org/package/2006/digital-signature">
          <mdssi:Format>YYYY-MM-DDThh:mm:ssTZD</mdssi:Format>
          <mdssi:Value>2023-02-20T14:50:08Z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2023-02-20T14:50:08Z</xd:SigningTime>
          <xd:SigningCertificate>
            <xd:Cert>
              <xd:CertDigest>
                <DigestMethod Algorithm="http://www.w3.org/2001/04/xmlenc#sha256"/>
                <DigestValue>Q3DRW7JTCBUzV4fcLdDbmPU6agNVPaFLYIkZYOq89Fc=</DigestValue>
              </xd:CertDigest>
              <xd:IssuerSerial>
                <X509IssuerName>CN=NBG Class 2 INT Sub CA, DC=nbg, DC=ge</X509IssuerName>
                <X509SerialNumber>490312157265703087495427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GD5jzl8P4WXgE/X0P6Vs46lKIWXz+sHvONCQe+vkQyM=</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odY+8qoL/dPtRM2NhphdAwG+CGrLCqi9n1e5D0ayncA=</DigestValue>
    </Reference>
  </SignedInfo>
  <SignatureValue>ybMDEzGVjgIyPvz+GHzcIPc/+s0L6Bj6N9BgGCR29aJVDegD87zKRyiUkFymuVipv7NKnIxr8V6u
w4yaOs6k3WvTeR9G84xxuUvxb+FnoB115Q0VeDqvNj0rcoKVpoMDTHpWPTLJclNmS14m6bmA2gDd
a7/kSW4g9zGwJT7arRFiE6ilgQxa5EFK/VeaL1Xum++736D/BZycKK0H+E9/3udH2KO012sRrMxF
/Zr7UKM7YgvhDmU8zUJpfwc0lC8fBVr1fNC7X/YXXvJmyGfo2rM4oaDlBSZqASNKWQPKF0D45jKq
p9guboFpoE2CzBc19ZbhF5roIx4G01kblugqkg==</SignatureValue>
  <KeyInfo>
    <X509Data>
      <X509Certificate>MIIGRDCCBSygAwIBAgIKL2Un9AADAAIAcDANBgkqhkiG9w0BAQsFADBKMRIwEAYKCZImiZPyLGQBGRYCZ2UxEzARBgoJkiaJk/IsZAEZFgNuYmcxHzAdBgNVBAMTFk5CRyBDbGFzcyAyIElOVCBTdWIgQ0EwHhcNMjExMjIwMDczMTUxWhcNMjMxMjIwMDczMTUxWjBCMR8wHQYDVQQKExZKU0MgSGFseWsgQmFuayBHZW9yZ2lhMR8wHQYDVQQDExZCSEIgLSBNYXJpbmEgVGFua2Fyb3ZhMIIBIjANBgkqhkiG9w0BAQEFAAOCAQ8AMIIBCgKCAQEA7TTMVVM8ShVDg7rCAn8mvkWJd+cIh6EulpKQ6wRzA0IMjTu2DwfHQajk3MuZAoW6AL7Kddam53zAGTU8AMPiVPU/mjWdV0B0kIubMUs2yuBcxcIKQP4E6qTKsuMu6kVRGf4c++RB1JZcfbugJ55YRcC5hCtHtToL6sIEK5bXYO4DVUAFrT+2hcHFNTUx28qSRY55MJrb4H8w3mVtVuOUK78CsgWK8x6V5oFFn99D47puXPSiokMEtwNQLn40rYdHfrWyVnSQTdLE4dPlmaimFnn3vyzsEbC/SG/Wn4wKoxFV9pQmqPMqHr7/KWq15Ubn1QgpGcJgYuS/2oMA/dqDnQIDAQABo4IDMjCCAy4wPAYJKwYBBAGCNxUHBC8wLQYlKwYBBAGCNxUI5rJgg431RIaBmQmDuKFKg76EcQSDxJEzhIOIXQIBZAIBIzAdBgNVHSUEFjAUBggrBgEFBQcDAgYIKwYBBQUHAwQwCwYDVR0PBAQDAgeAMCcGCSsGAQQBgjcVCgQaMBgwCgYIKwYBBQUHAwIwCgYIKwYBBQUHAwQwHQYDVR0OBBYEFIePNpsBfoL+n31mxeo89W/UUnKK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eIJ2cwS4AUZ/4BGB7EUetn92HlGXYoIdPfuN+ne0bmy2ub1R/ceZEkEB0B9x0A3aVMzl1rMSCRMOVE9R6fyCvHVp2Jl9fu0GOWczCzhjJB/daw1rcUygzCejgBrXPt7SITJlq2Od+tU4Xd9f/8n9NXTShdHeceTYWAlnZKHdVxkybra+ZvRzd7LqYW6htt7tPGfTTgg0oiDZntdHkJipk498qkuC8FfNDfSOgLjXG2A36V5mmtcS0N4YFgIJr7FApoH/5yFvGJxLHPHN/djsP78kbyTk40l1TUf0h8CreMuL/xTXTAwqVltuaROF2GP5RKR0sdaJbXrmM5mEImcX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Transform>
          <Transform Algorithm="http://www.w3.org/TR/2001/REC-xml-c14n-20010315"/>
        </Transforms>
        <DigestMethod Algorithm="http://www.w3.org/2001/04/xmlenc#sha256"/>
        <DigestValue>OyPvUr8X+VFS0mrDIzc30NJtAMC15/uhTiiOZJYctQ0=</DigestValue>
      </Reference>
      <Reference URI="/xl/calcChain.xml?ContentType=application/vnd.openxmlformats-officedocument.spreadsheetml.calcChain+xml">
        <DigestMethod Algorithm="http://www.w3.org/2001/04/xmlenc#sha256"/>
        <DigestValue>8TnRdZB8iLDehHs+83ffMD3oPH0THTHzLvhcXYl8zkc=</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metadata.xml?ContentType=application/vnd.openxmlformats-officedocument.spreadsheetml.sheetMetadata+xml">
        <DigestMethod Algorithm="http://www.w3.org/2001/04/xmlenc#sha256"/>
        <DigestValue>VHE4XY00hbcENATruKFph8fGFaVyuNps+vU49uET9fU=</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w3R2a2TH0mvynzh9ROYkWc+SYqicEnPO1CxWJbBH01Y=</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w3R2a2TH0mvynzh9ROYkWc+SYqicEnPO1CxWJbBH01Y=</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2YKSDR7+jDLvKqgVHrefzKka9nu34FKGIGUeJeWqNd0=</DigestValue>
      </Reference>
      <Reference URI="/xl/styles.xml?ContentType=application/vnd.openxmlformats-officedocument.spreadsheetml.styles+xml">
        <DigestMethod Algorithm="http://www.w3.org/2001/04/xmlenc#sha256"/>
        <DigestValue>WIpFnSOe3RIea+udLFs+qCwaSjpL2UzE9k77LrM2Meg=</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hb/KWpx5cxkUGMd1z4Z/jACaVAoYUK+vc32+XTubNkw=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yni4uhJZ8IbPHKM5/1/JLzZCj4UfNtYuc1vl4jLQSlw=</DigestValue>
      </Reference>
      <Reference URI="/xl/worksheets/sheet10.xml?ContentType=application/vnd.openxmlformats-officedocument.spreadsheetml.worksheet+xml">
        <DigestMethod Algorithm="http://www.w3.org/2001/04/xmlenc#sha256"/>
        <DigestValue>u8f1L+z2xjVABC0c1kyineaJERgt2iuCxdCbwMktUHQ=</DigestValue>
      </Reference>
      <Reference URI="/xl/worksheets/sheet11.xml?ContentType=application/vnd.openxmlformats-officedocument.spreadsheetml.worksheet+xml">
        <DigestMethod Algorithm="http://www.w3.org/2001/04/xmlenc#sha256"/>
        <DigestValue>WZuatr0Ta8avMIuA4U44tXbhTaJ1oKIkHJGtF6+KYy0=</DigestValue>
      </Reference>
      <Reference URI="/xl/worksheets/sheet12.xml?ContentType=application/vnd.openxmlformats-officedocument.spreadsheetml.worksheet+xml">
        <DigestMethod Algorithm="http://www.w3.org/2001/04/xmlenc#sha256"/>
        <DigestValue>vBmErls5hVYaP+TN8clij4grAI+2oiimsVl+xpInMQY=</DigestValue>
      </Reference>
      <Reference URI="/xl/worksheets/sheet13.xml?ContentType=application/vnd.openxmlformats-officedocument.spreadsheetml.worksheet+xml">
        <DigestMethod Algorithm="http://www.w3.org/2001/04/xmlenc#sha256"/>
        <DigestValue>VUYCrkUgKdzgKquPW+FdYSrVYWmZBhgRVnVFeXchZYw=</DigestValue>
      </Reference>
      <Reference URI="/xl/worksheets/sheet14.xml?ContentType=application/vnd.openxmlformats-officedocument.spreadsheetml.worksheet+xml">
        <DigestMethod Algorithm="http://www.w3.org/2001/04/xmlenc#sha256"/>
        <DigestValue>57EVcKg+EKyYCegI/eFLPFhS4xM4VPw9jElPkxlq3/U=</DigestValue>
      </Reference>
      <Reference URI="/xl/worksheets/sheet15.xml?ContentType=application/vnd.openxmlformats-officedocument.spreadsheetml.worksheet+xml">
        <DigestMethod Algorithm="http://www.w3.org/2001/04/xmlenc#sha256"/>
        <DigestValue>zyfTQ+vEliUMkMWOg12C2sruxRGPkWwblcbhQoaRCDU=</DigestValue>
      </Reference>
      <Reference URI="/xl/worksheets/sheet16.xml?ContentType=application/vnd.openxmlformats-officedocument.spreadsheetml.worksheet+xml">
        <DigestMethod Algorithm="http://www.w3.org/2001/04/xmlenc#sha256"/>
        <DigestValue>CwutTGfgjfqJSq/jGcyEfOuFgvxJ+LOp6Ty63SVnhuQ=</DigestValue>
      </Reference>
      <Reference URI="/xl/worksheets/sheet17.xml?ContentType=application/vnd.openxmlformats-officedocument.spreadsheetml.worksheet+xml">
        <DigestMethod Algorithm="http://www.w3.org/2001/04/xmlenc#sha256"/>
        <DigestValue>ROjUdSCOrypGoExVMvCD+RRMnhVgtZkaIszrQrMIDDE=</DigestValue>
      </Reference>
      <Reference URI="/xl/worksheets/sheet18.xml?ContentType=application/vnd.openxmlformats-officedocument.spreadsheetml.worksheet+xml">
        <DigestMethod Algorithm="http://www.w3.org/2001/04/xmlenc#sha256"/>
        <DigestValue>/pgYVno4Qa1mBmtg8MLNYt8Y3mHvEz9wna6zpWeR7Io=</DigestValue>
      </Reference>
      <Reference URI="/xl/worksheets/sheet19.xml?ContentType=application/vnd.openxmlformats-officedocument.spreadsheetml.worksheet+xml">
        <DigestMethod Algorithm="http://www.w3.org/2001/04/xmlenc#sha256"/>
        <DigestValue>+x3a5lMi+KBF1v/3s44H4DEVTaw++d+CtjYh3u3ONo4=</DigestValue>
      </Reference>
      <Reference URI="/xl/worksheets/sheet2.xml?ContentType=application/vnd.openxmlformats-officedocument.spreadsheetml.worksheet+xml">
        <DigestMethod Algorithm="http://www.w3.org/2001/04/xmlenc#sha256"/>
        <DigestValue>nLoI7osYwadOx1r45ullVwSs+78GfKzwmfwqg39wpvI=</DigestValue>
      </Reference>
      <Reference URI="/xl/worksheets/sheet20.xml?ContentType=application/vnd.openxmlformats-officedocument.spreadsheetml.worksheet+xml">
        <DigestMethod Algorithm="http://www.w3.org/2001/04/xmlenc#sha256"/>
        <DigestValue>es62nPbrtepxz2GaS/wmAA4ZDkNd7eu9SjsnKUJ6de8=</DigestValue>
      </Reference>
      <Reference URI="/xl/worksheets/sheet21.xml?ContentType=application/vnd.openxmlformats-officedocument.spreadsheetml.worksheet+xml">
        <DigestMethod Algorithm="http://www.w3.org/2001/04/xmlenc#sha256"/>
        <DigestValue>fNyGHgm4cobMEHiCthImgGcXw7Y0ba6kWB9pMomques=</DigestValue>
      </Reference>
      <Reference URI="/xl/worksheets/sheet22.xml?ContentType=application/vnd.openxmlformats-officedocument.spreadsheetml.worksheet+xml">
        <DigestMethod Algorithm="http://www.w3.org/2001/04/xmlenc#sha256"/>
        <DigestValue>mJxqzQ/6aaNkH48EQhY1/zIFfffVkDfFl85DAgZyZvs=</DigestValue>
      </Reference>
      <Reference URI="/xl/worksheets/sheet23.xml?ContentType=application/vnd.openxmlformats-officedocument.spreadsheetml.worksheet+xml">
        <DigestMethod Algorithm="http://www.w3.org/2001/04/xmlenc#sha256"/>
        <DigestValue>XGoh1Se8tHUglUPrHRjlPksNzwRJ/xlWC+orrQ9/zss=</DigestValue>
      </Reference>
      <Reference URI="/xl/worksheets/sheet24.xml?ContentType=application/vnd.openxmlformats-officedocument.spreadsheetml.worksheet+xml">
        <DigestMethod Algorithm="http://www.w3.org/2001/04/xmlenc#sha256"/>
        <DigestValue>t39ZlDr+X8gK07x1MLRtCho+cfOk+VHxwkT4NkK5gyE=</DigestValue>
      </Reference>
      <Reference URI="/xl/worksheets/sheet25.xml?ContentType=application/vnd.openxmlformats-officedocument.spreadsheetml.worksheet+xml">
        <DigestMethod Algorithm="http://www.w3.org/2001/04/xmlenc#sha256"/>
        <DigestValue>hUeR2ZIyX6FeG64chFTS58yWyWG+XdO1iiyTw1L8pRw=</DigestValue>
      </Reference>
      <Reference URI="/xl/worksheets/sheet26.xml?ContentType=application/vnd.openxmlformats-officedocument.spreadsheetml.worksheet+xml">
        <DigestMethod Algorithm="http://www.w3.org/2001/04/xmlenc#sha256"/>
        <DigestValue>VL3KSt8zSyehYAh0In7v4AWKLtMx3BgaTEF1LN/Puyk=</DigestValue>
      </Reference>
      <Reference URI="/xl/worksheets/sheet27.xml?ContentType=application/vnd.openxmlformats-officedocument.spreadsheetml.worksheet+xml">
        <DigestMethod Algorithm="http://www.w3.org/2001/04/xmlenc#sha256"/>
        <DigestValue>XRKRiCJi+TuHxE5h8134T6slj9FcwmMfHDpSvXwvqIQ=</DigestValue>
      </Reference>
      <Reference URI="/xl/worksheets/sheet28.xml?ContentType=application/vnd.openxmlformats-officedocument.spreadsheetml.worksheet+xml">
        <DigestMethod Algorithm="http://www.w3.org/2001/04/xmlenc#sha256"/>
        <DigestValue>PBjNkmmNt7yiS0wGI77jyaXsCoaQI7aDUImaMu/5EAg=</DigestValue>
      </Reference>
      <Reference URI="/xl/worksheets/sheet29.xml?ContentType=application/vnd.openxmlformats-officedocument.spreadsheetml.worksheet+xml">
        <DigestMethod Algorithm="http://www.w3.org/2001/04/xmlenc#sha256"/>
        <DigestValue>VZDAfYtAUIt75ot/C3LwyxfxBYIEgWVPivNJWjzMJyo=</DigestValue>
      </Reference>
      <Reference URI="/xl/worksheets/sheet3.xml?ContentType=application/vnd.openxmlformats-officedocument.spreadsheetml.worksheet+xml">
        <DigestMethod Algorithm="http://www.w3.org/2001/04/xmlenc#sha256"/>
        <DigestValue>QKbCQ0XwGcVufbfzB5IvkBdg9XNi+vJiO9ZC8RB4rxE=</DigestValue>
      </Reference>
      <Reference URI="/xl/worksheets/sheet4.xml?ContentType=application/vnd.openxmlformats-officedocument.spreadsheetml.worksheet+xml">
        <DigestMethod Algorithm="http://www.w3.org/2001/04/xmlenc#sha256"/>
        <DigestValue>TbOpyuintD5qXlFUdidtCWSdw36HGKsmBxOarntQcyM=</DigestValue>
      </Reference>
      <Reference URI="/xl/worksheets/sheet5.xml?ContentType=application/vnd.openxmlformats-officedocument.spreadsheetml.worksheet+xml">
        <DigestMethod Algorithm="http://www.w3.org/2001/04/xmlenc#sha256"/>
        <DigestValue>ss/MJ/3C2uLaJW9CtG6Yd9un//hpgKOcuLlUs6X958w=</DigestValue>
      </Reference>
      <Reference URI="/xl/worksheets/sheet6.xml?ContentType=application/vnd.openxmlformats-officedocument.spreadsheetml.worksheet+xml">
        <DigestMethod Algorithm="http://www.w3.org/2001/04/xmlenc#sha256"/>
        <DigestValue>jyYzpl4JIpjaAPmbc6YGz3zaNFf4pXRd8WPDaDPKoko=</DigestValue>
      </Reference>
      <Reference URI="/xl/worksheets/sheet7.xml?ContentType=application/vnd.openxmlformats-officedocument.spreadsheetml.worksheet+xml">
        <DigestMethod Algorithm="http://www.w3.org/2001/04/xmlenc#sha256"/>
        <DigestValue>dbhVYZbFwoF0cE80/6BY99dHR1dK8HRmbLcw1bESLbo=</DigestValue>
      </Reference>
      <Reference URI="/xl/worksheets/sheet8.xml?ContentType=application/vnd.openxmlformats-officedocument.spreadsheetml.worksheet+xml">
        <DigestMethod Algorithm="http://www.w3.org/2001/04/xmlenc#sha256"/>
        <DigestValue>iQ0lJD6Tp2XkEWADy3CUvAkOXmKo8EuwTNySoqck4Ho=</DigestValue>
      </Reference>
      <Reference URI="/xl/worksheets/sheet9.xml?ContentType=application/vnd.openxmlformats-officedocument.spreadsheetml.worksheet+xml">
        <DigestMethod Algorithm="http://www.w3.org/2001/04/xmlenc#sha256"/>
        <DigestValue>iRZYg1F/Zt1a01IxQJwzu2M5OH0PMIkhbHwN3O+Bsg8=</DigestValue>
      </Reference>
    </Manifest>
    <SignatureProperties>
      <SignatureProperty Id="idSignatureTime" Target="#idPackageSignature">
        <mdssi:SignatureTime xmlns:mdssi="http://schemas.openxmlformats.org/package/2006/digital-signature">
          <mdssi:Format>YYYY-MM-DDThh:mm:ssTZD</mdssi:Format>
          <mdssi:Value>2023-02-20T14:50:34Z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2023-02-20T14:50:34Z</xd:SigningTime>
          <xd:SigningCertificate>
            <xd:Cert>
              <xd:CertDigest>
                <DigestMethod Algorithm="http://www.w3.org/2001/04/xmlenc#sha256"/>
                <DigestValue>EW4Skb1yyDPaXhG4rBwdZtqUKXunznbEg7ORuIPUOW0=</DigestValue>
              </xd:CertDigest>
              <xd:IssuerSerial>
                <X509IssuerName>CN=NBG Class 2 INT Sub CA, DC=nbg, DC=ge</X509IssuerName>
                <X509SerialNumber>223817224772392671379568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93D33C19-3480-4E8D-8D98-F1FA8758B76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2023-02-20T11:51:26Z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